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önetici Özeti" sheetId="1" state="visible" r:id="rId3"/>
    <sheet name="Normalize Veri" sheetId="2" state="visible" r:id="rId4"/>
    <sheet name="Puan ve Sıralama" sheetId="3" state="visible" r:id="rId5"/>
    <sheet name="Hedef Karşılaştırması" sheetId="4" state="visible" r:id="rId6"/>
    <sheet name="Kampanya Değerlendirmesi" sheetId="5" state="visible" r:id="rId7"/>
    <sheet name="Aksiyon Planı" sheetId="6" state="visible" r:id="rId8"/>
    <sheet name="Varsayımlar ve Yöntem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<sst xmlns="http://schemas.openxmlformats.org/spreadsheetml/2006/main" count="509" uniqueCount="224">
  <si>
    <t xml:space="preserve">ŞUBE PERFORMANSI — PUANLAMA VE KARŞILAŞTIRMA (2026 2. Çeyrek)</t>
  </si>
  <si>
    <t xml:space="preserve">Çok bölgeli şube ağı · 24 şube · 4 bölge · Tüm tutarlar Türk Lirası (₺) · Hazırlanma: 11 Temmuz 2026</t>
  </si>
  <si>
    <t xml:space="preserve">1) DURUM ÖZETİ</t>
  </si>
  <si>
    <t xml:space="preserve">•  24 şube tek karşılaştırılabilir modele indirgendi. Ege sayfası 'bin ₺' cinsindendi ve ×1.000 ile TL'ye çevrildi; Ege'de mevduat birleşik verilmiş, Güneydoğu'da ayrı Konut Kredisi kolonu, İç Anadolu'da Dijital Kanal Oranı kolonu bulunuyor; Güneydoğu'da bazı ürün hücreleri boştu (0 kabul edildi).</t>
  </si>
  <si>
    <t xml:space="preserve">•  Ağırlıklı performans skoru dört sütuna dayanır: müşteri başına verimlilik (%30), çapraz satış yoğunluğu (%30), varlık kalitesi/takipteki oran (%25) ve personel verimliliği (%15). Her metrik 24 şube içinde 0–100 aralığında normalize edildi.</t>
  </si>
  <si>
    <t xml:space="preserve">•  En yüksek skorlu şubeler Beşiktaş 2 (84,2) ve Ümraniye 4 (84,0); en düşük skorlular Çankaya 1 (10,4), Şişli 3 (10,7) ve Denizli 6 (11,1). Bölge ortalamaları: Marmara 38,1 &gt; Güneydoğu 31,5 &gt; Ege 26,0 &gt; İç Anadolu 25,0.</t>
  </si>
  <si>
    <t xml:space="preserve">•  Varlık kalitesi kritik risk alanı: 24 şubenin 13'ü kendi bölge takipteki-kredi tavanını aşıyor. İç Anadolu ağırlıklı takipteki oranı %5,35 ile bölge tavanının (%3,2) belirgin üzerinde.</t>
  </si>
  <si>
    <t xml:space="preserve">•  2026 Q2 ürün kampanyaları genelinde hedefin %94,9'u gerçekleşti; 15.898 yeni müşteri, toplam 4,71 mln ₺ maliyet (~297 ₺/yeni müşteri). İç Anadolu %75,8 ile en zayıf, Marmara %105,7 ile en güçlü bölge.</t>
  </si>
  <si>
    <t xml:space="preserve">•  ÖNEMLİ KISIT: Veri seti tek dönemlik (2026 Q2) anlık görüntüdür; önceki dönem bakiyeleri bulunmadığından şube bazında gerçekleşen kredi/mevduat büyümesi HESAPLANAMAZ. Büyüme; bölge hedefleri, sektör YTD gerçekleşmeleri ve kampanya momentumu ile bağlamlandırılmıştır (bkz. Varsayımlar).</t>
  </si>
  <si>
    <t xml:space="preserve">2) SEKTÖR BAĞLAMI (Güncel — Web Araştırması)</t>
  </si>
  <si>
    <t xml:space="preserve">Gösterge</t>
  </si>
  <si>
    <t xml:space="preserve">Değer</t>
  </si>
  <si>
    <t xml:space="preserve">Kaynak</t>
  </si>
  <si>
    <t xml:space="preserve">Sektör kredi büyümesi (2026 yıl başından beri)</t>
  </si>
  <si>
    <t xml:space="preserve">+%12.6</t>
  </si>
  <si>
    <t xml:space="preserve">BDDK Temel Bankacılık Verileri, Mayıs 2026 (bddk.gov.tr)</t>
  </si>
  <si>
    <t xml:space="preserve">Sektör mevduat büyümesi (2026 yıl başından beri)</t>
  </si>
  <si>
    <t xml:space="preserve">+%8.9</t>
  </si>
  <si>
    <t xml:space="preserve">TCMB politika faizi (1 hafta repo)</t>
  </si>
  <si>
    <t xml:space="preserve">%37 (sabit tutuldu)</t>
  </si>
  <si>
    <t xml:space="preserve">TCMB PPK Kararı, 30 Haziran 2026 (tcmb.gov.tr)</t>
  </si>
  <si>
    <t xml:space="preserve">TL kredi–mevduat faiz makası</t>
  </si>
  <si>
    <t xml:space="preserve">609 bp → 379 bp (daralma)</t>
  </si>
  <si>
    <t xml:space="preserve">İş Yatırım Bankacılık Sektör Raporu, Nisan 2026</t>
  </si>
  <si>
    <t xml:space="preserve">Net faiz marjı (sektör)</t>
  </si>
  <si>
    <t xml:space="preserve">~%6.0</t>
  </si>
  <si>
    <t xml:space="preserve">Yorum: Bankanın bölge kredi büyüme hedefleri (%11–%17,8) ve mevduat hedefleri (%8,1–%12,2), sektörün 2026 yıl başından beri gerçekleşen kredi (+%12,6) ve mevduat (+%8,9) büyümesiyle genel olarak uyumlu/biraz üzerindedir. Daralan faiz makası, düşük takipteki oran ve yüksek çapraz satışın önemini artırmaktadır.</t>
  </si>
  <si>
    <t xml:space="preserve">3) ÖNE ÇIKAN VE ÖNCELİKLİ ŞUBELER</t>
  </si>
  <si>
    <t xml:space="preserve">EN İYİ 5 — Sıra / Şube / Bölge / Skor</t>
  </si>
  <si>
    <t xml:space="preserve">ÖNCELİKLİ 5 (En düşük) — Sıra / Şube / Bölge / Skor</t>
  </si>
  <si>
    <t xml:space="preserve">Beşiktaş 2</t>
  </si>
  <si>
    <t xml:space="preserve">Marmara</t>
  </si>
  <si>
    <t xml:space="preserve">Eskişehir 5</t>
  </si>
  <si>
    <t xml:space="preserve">İç Anadolu</t>
  </si>
  <si>
    <t xml:space="preserve">Ümraniye 4</t>
  </si>
  <si>
    <t xml:space="preserve">Bakırköy 5</t>
  </si>
  <si>
    <t xml:space="preserve">Mardin 4</t>
  </si>
  <si>
    <t xml:space="preserve">Güneydoğu</t>
  </si>
  <si>
    <t xml:space="preserve">Denizli 6</t>
  </si>
  <si>
    <t xml:space="preserve">Ege</t>
  </si>
  <si>
    <t xml:space="preserve">Keçiören 2</t>
  </si>
  <si>
    <t xml:space="preserve">Şişli 3</t>
  </si>
  <si>
    <t xml:space="preserve">Kartal 6</t>
  </si>
  <si>
    <t xml:space="preserve">Çankaya 1</t>
  </si>
  <si>
    <t xml:space="preserve">(Skor sütunu: En iyi 5 için E sütunu; ayrıntı 'Puan ve Sıralama' sayfasında)</t>
  </si>
  <si>
    <t xml:space="preserve">Ayrıntılar için: 'Normalize Veri', 'Puan ve Sıralama', 'Hedef Karşılaştırması', 'Kampanya Değerlendirmesi', 'Aksiyon Planı' ve 'Varsayımlar ve Yöntem' sayfalarına bakınız.</t>
  </si>
  <si>
    <t xml:space="preserve">NORMALİZE VERİ — Tüm tutarlar tam ₺ (Ege 'bin ₺' → ×1.000 çevrildi). Mavi=girdi, Siyah=formül.</t>
  </si>
  <si>
    <t xml:space="preserve">Şube</t>
  </si>
  <si>
    <t xml:space="preserve">Bölge</t>
  </si>
  <si>
    <t xml:space="preserve">Şube Tipi</t>
  </si>
  <si>
    <t xml:space="preserve">Bireysel Kredi (₺)</t>
  </si>
  <si>
    <t xml:space="preserve">Konut Kredisi (₺)</t>
  </si>
  <si>
    <t xml:space="preserve">Ticari Kredi (₺)</t>
  </si>
  <si>
    <t xml:space="preserve">KOBİ Kredi (₺)</t>
  </si>
  <si>
    <t xml:space="preserve">Toplam Kredi (₺)</t>
  </si>
  <si>
    <t xml:space="preserve">Vadeli Mevduat (₺)</t>
  </si>
  <si>
    <t xml:space="preserve">Vadesiz Mevduat (₺)</t>
  </si>
  <si>
    <t xml:space="preserve">Toplam Mevduat (₺)</t>
  </si>
  <si>
    <t xml:space="preserve">İş Hacmi (₺)</t>
  </si>
  <si>
    <t xml:space="preserve">Kredi Kartı (adet)</t>
  </si>
  <si>
    <t xml:space="preserve">Sigorta (adet)</t>
  </si>
  <si>
    <t xml:space="preserve">Yatırım (adet)</t>
  </si>
  <si>
    <t xml:space="preserve">Çapraz Ürün (adet)</t>
  </si>
  <si>
    <t xml:space="preserve">Müşteri Sayısı</t>
  </si>
  <si>
    <t xml:space="preserve">Personel</t>
  </si>
  <si>
    <t xml:space="preserve">Çapraz Satış Yoğ. (ürün/müş.)</t>
  </si>
  <si>
    <t xml:space="preserve">Müşteri Başına Verim. (₺)</t>
  </si>
  <si>
    <t xml:space="preserve">Personel Başına Verim. (₺)</t>
  </si>
  <si>
    <t xml:space="preserve">Takipteki Kredi (%)</t>
  </si>
  <si>
    <t xml:space="preserve">Kredi/Mevduat Oranı</t>
  </si>
  <si>
    <t xml:space="preserve">Dijital Kanal Oranı</t>
  </si>
  <si>
    <t xml:space="preserve">Cadde</t>
  </si>
  <si>
    <t xml:space="preserve">Ticari</t>
  </si>
  <si>
    <t xml:space="preserve">AVM</t>
  </si>
  <si>
    <t xml:space="preserve">Karma</t>
  </si>
  <si>
    <t xml:space="preserve">Konya 4</t>
  </si>
  <si>
    <t xml:space="preserve">Gaziantep 1</t>
  </si>
  <si>
    <t xml:space="preserve">Manisa 4</t>
  </si>
  <si>
    <t xml:space="preserve">Malatya 5</t>
  </si>
  <si>
    <t xml:space="preserve">Karşıyaka 3</t>
  </si>
  <si>
    <t xml:space="preserve">İzmit 8</t>
  </si>
  <si>
    <t xml:space="preserve">Aydın 5</t>
  </si>
  <si>
    <t xml:space="preserve">Bursa Merkez 7</t>
  </si>
  <si>
    <t xml:space="preserve">Bornova 2</t>
  </si>
  <si>
    <t xml:space="preserve">Konak 1</t>
  </si>
  <si>
    <t xml:space="preserve">Şanlıurfa 2</t>
  </si>
  <si>
    <t xml:space="preserve">Diyarbakır 3</t>
  </si>
  <si>
    <t xml:space="preserve">Kadıköy 1</t>
  </si>
  <si>
    <t xml:space="preserve">Kayseri 3</t>
  </si>
  <si>
    <t xml:space="preserve">Not: Ege şubelerinde kaynak veri 'bin ₺' cinsindendi ve tam ₺'ye çevrildi (×1.000); Ege'de mevduat birleşik verildiği için Vadeli/Vadesiz boş bırakıldı, Toplam Mevduat doğrudan girildi. Güneydoğu'da Diyarbakır 3 (Sigorta) ve Mardin 4 (Yatırım) hücreleri boştu; 0 kabul edildi (çapraz satışı bir miktar olduğundan az gösterebilir).</t>
  </si>
  <si>
    <t xml:space="preserve">PUAN VE SIRALAMA — Ağırlıklı Kompozit Skor (0–100)</t>
  </si>
  <si>
    <t xml:space="preserve">AĞIRLIKLAR (mavi hücreler değiştirilebilir — skorlar otomatik güncellenir)</t>
  </si>
  <si>
    <t xml:space="preserve">Müşteri Başına Verimlilik</t>
  </si>
  <si>
    <t xml:space="preserve">Çapraz Satış Yoğunluğu</t>
  </si>
  <si>
    <t xml:space="preserve">Varlık Kalitesi (Takipteki — ters)</t>
  </si>
  <si>
    <t xml:space="preserve">Personel Başına Verimlilik</t>
  </si>
  <si>
    <t xml:space="preserve">Toplam</t>
  </si>
  <si>
    <t xml:space="preserve">Sıra</t>
  </si>
  <si>
    <t xml:space="preserve">Müşteri Verim. (puan)</t>
  </si>
  <si>
    <t xml:space="preserve">Çapraz Satış (puan)</t>
  </si>
  <si>
    <t xml:space="preserve">Varlık Kalitesi (puan)</t>
  </si>
  <si>
    <t xml:space="preserve">Personel Verim. (puan)</t>
  </si>
  <si>
    <t xml:space="preserve">AĞIRLIKLI SKOR</t>
  </si>
  <si>
    <t xml:space="preserve">Bant</t>
  </si>
  <si>
    <t xml:space="preserve">Yöntem: Her sütun 24 şube içinde min-maks ile 0–100'e normalize edilir (Varlık Kalitesi ters: düşük takipteki oran = yüksek puan). Ağırlıklı skor = Σ(ağırlık×puan). Puan bir çeyrek-sonu (2026 Q2) performans/kalite skorudur; dönemsel büyüme İÇERMEZ (önceki dönem verisi yok — bkz. Varsayımlar).</t>
  </si>
  <si>
    <t xml:space="preserve">HEDEF KARŞILAŞTIRMASI — Şube ve Bölge Bazında</t>
  </si>
  <si>
    <t xml:space="preserve">Bölge Hedefleri (referans)</t>
  </si>
  <si>
    <t xml:space="preserve">A) ŞUBE BAZINDA UYUM</t>
  </si>
  <si>
    <t xml:space="preserve">Kredi Büy.Hedefi %</t>
  </si>
  <si>
    <t xml:space="preserve">Mevduat Büy.Hedefi %</t>
  </si>
  <si>
    <t xml:space="preserve">Çapraz Hedefi</t>
  </si>
  <si>
    <t xml:space="preserve">Takipteki Tavanı %</t>
  </si>
  <si>
    <t xml:space="preserve">Çapraz Satış Yoğ.</t>
  </si>
  <si>
    <t xml:space="preserve">Çapraz Hedefi*</t>
  </si>
  <si>
    <t xml:space="preserve">Takipteki %</t>
  </si>
  <si>
    <t xml:space="preserve">Takipteki Tavanı</t>
  </si>
  <si>
    <t xml:space="preserve">Tavan Uyumu</t>
  </si>
  <si>
    <t xml:space="preserve">*Çapraz Satış Hedefi (2,5–3,2 ürün/müşteri) TOPLAM ürün/müşteri tabanına dayanır; veri setinde yalnızca 3 çapraz satış ürünü (kredi kartı+sigorta+yatırım) adedi mevcut olduğundan doğrudan kıyas taban-uyumsuzudur (elmayla armut). Sütun şubeler arası GÖRELİ kıyas için geçerlidir; mutlak hedef açığı olarak yorumlanmamalıdır (bkz. Varsayımlar).</t>
  </si>
  <si>
    <t xml:space="preserve">B) BÖLGE BAZINDA ROLL-UP VE HEDEF/SEKTÖR KIYASI</t>
  </si>
  <si>
    <t xml:space="preserve">Ağırlıklı Takipteki %</t>
  </si>
  <si>
    <t xml:space="preserve">Çapraz Satış Yoğ. (bölge)</t>
  </si>
  <si>
    <t xml:space="preserve">Ort. Skor</t>
  </si>
  <si>
    <t xml:space="preserve">Kredi Büy. Hedefi %</t>
  </si>
  <si>
    <t xml:space="preserve">Mevduat Büy. Hedefi %</t>
  </si>
  <si>
    <t xml:space="preserve">Sektör Kredi Büy. (2026 YBŞ) %</t>
  </si>
  <si>
    <t xml:space="preserve">Sektör Mevduat Büy. (2026 YBŞ) %</t>
  </si>
  <si>
    <t xml:space="preserve">Not (BÜYÜME): Şube bazında gerçekleşen kredi/mevduat büyümesi, önceki dönem bakiyeleri veri setinde bulunmadığından hesaplanamaz. Yukarıdaki 'Sektör Kredi/Mevduat Büyümesi' sütunları TCMB/BDDK'nin 2026 yıl başından beri (YBŞ, ilk 5 ay) gerçekleşen sektör büyümesidir (kredi +%12,6, mevduat +%8,9 — BDDK, Mayıs 2026) ve bölge hedeflerinin makul olup olmadığını değerlendirmek için dış kıyas noktası olarak sunulmuştur; şube/bölge gerçekleşmesi DEĞİLDİR. Çapraz satış momentumu için kampanya gerçekleşmesine (Kampanya Değerlendirmesi) bakınız.</t>
  </si>
  <si>
    <t xml:space="preserve">KAMPANYA DEĞERLENDİRMESİ — 2026 Q2 Ürün Kampanyaları</t>
  </si>
  <si>
    <t xml:space="preserve">Kampanya</t>
  </si>
  <si>
    <t xml:space="preserve">Ürün</t>
  </si>
  <si>
    <t xml:space="preserve">Hedef Adet</t>
  </si>
  <si>
    <t xml:space="preserve">Gerçekleşen</t>
  </si>
  <si>
    <t xml:space="preserve">Gerç. %</t>
  </si>
  <si>
    <t xml:space="preserve">Maliyet (₺)</t>
  </si>
  <si>
    <t xml:space="preserve">Maliyet/Adet (₺)</t>
  </si>
  <si>
    <t xml:space="preserve">Yeni Müşteri</t>
  </si>
  <si>
    <t xml:space="preserve">Maliyet/Yeni Müş. (₺)</t>
  </si>
  <si>
    <t xml:space="preserve">Yeni Müş. Dönüşümü</t>
  </si>
  <si>
    <t xml:space="preserve">Bahar Konut Kredisi</t>
  </si>
  <si>
    <t xml:space="preserve">Konut Kredisi</t>
  </si>
  <si>
    <t xml:space="preserve">KOBİ Destek Paketi</t>
  </si>
  <si>
    <t xml:space="preserve">KOBİ Kredi</t>
  </si>
  <si>
    <t xml:space="preserve">Dijital Bankacılık Teşviki</t>
  </si>
  <si>
    <t xml:space="preserve">Dijital Ürün</t>
  </si>
  <si>
    <t xml:space="preserve">Kredi Kartı Nakit İade</t>
  </si>
  <si>
    <t xml:space="preserve">Kredi Kartı</t>
  </si>
  <si>
    <t xml:space="preserve">Bireysel Emeklilik</t>
  </si>
  <si>
    <t xml:space="preserve">Sigorta/BES</t>
  </si>
  <si>
    <t xml:space="preserve">Vadeli Mevduat Kampanyası</t>
  </si>
  <si>
    <t xml:space="preserve">Vadeli Mevduat</t>
  </si>
  <si>
    <t xml:space="preserve">BÖLGE ÖZETİ</t>
  </si>
  <si>
    <t xml:space="preserve">GENEL TOPLAM</t>
  </si>
  <si>
    <t xml:space="preserve">KAMPANYA ÖZETİ (bölgeler toplamı)</t>
  </si>
  <si>
    <t xml:space="preserve">Değerlendirme: Genelde hedefin %94,9'u gerçekleşti (₺297/yeni müşteri). En verimli: Kredi Kartı Nakit İade (%103,2 gerç., ₺133/yeni müşteri). En zayıf: Vadeli Mevduat (%79,1, ₺634/yeni müşteri) ve Bireysel Emeklilik (%78,4). Bölgesel olarak İç Anadolu (%75,8) ve onun Dijital/BES/Vadeli kampanyaları geride; Marmara (%105,7) ve Güneydoğu (%100,7) hedef üstü. Vadeli Mevduat kampanyası daralan faiz makası ortamında maliyet-etkinliği en düşük kampanyadır.</t>
  </si>
  <si>
    <t xml:space="preserve">AKSİYON PLANI — Düşük Performanslı Şubeler İçin Önceliklendirilmiş Plan</t>
  </si>
  <si>
    <t xml:space="preserve">Öncelik sırası artan skora göredir. 'Termin' hedef çeyreği; sahiplik örnek olup bölge/şube yönetimiyle netleştirilmelidir.</t>
  </si>
  <si>
    <t xml:space="preserve">Öncelik</t>
  </si>
  <si>
    <t xml:space="preserve">Şube (Bölge)</t>
  </si>
  <si>
    <t xml:space="preserve">Skor / Bant</t>
  </si>
  <si>
    <t xml:space="preserve">Ana Sorun(lar)</t>
  </si>
  <si>
    <t xml:space="preserve">Önerilen Aksiyonlar</t>
  </si>
  <si>
    <t xml:space="preserve">Hedef Metrik</t>
  </si>
  <si>
    <t xml:space="preserve">Termin</t>
  </si>
  <si>
    <t xml:space="preserve">Çankaya 1 (İç Anadolu)</t>
  </si>
  <si>
    <t xml:space="preserve">10.4 · Alt (Öncelikli)</t>
  </si>
  <si>
    <t xml:space="preserve">Takipteki oran %5.1 &gt; tavan %3.2; Çapraz satış yoğunluğu düşük (alt çeyrek); Müşteri başına verimlilik düşük; Personel verimliliği düşük</t>
  </si>
  <si>
    <t xml:space="preserve"> • Takipteki kredi için yapılandırma/tahsilat ekibi kur; yeni kredide risk skorlaması sıkılaştır
 • Mevcut müşteriye çapraz satış (KK/sigorta/BES/yatırım) kampanyası; müşteri temsilcisi hedefleri
 • Portföy segmentasyonu ve dijital kanala yönlendirme ile müşteri/personel başına hacmi artır</t>
  </si>
  <si>
    <t xml:space="preserve">Takipteki ≤ %3.2; Skor +10 puan</t>
  </si>
  <si>
    <t xml:space="preserve">2026 Q3–Q4</t>
  </si>
  <si>
    <t xml:space="preserve">Şişli 3 (Marmara)</t>
  </si>
  <si>
    <t xml:space="preserve">10.7 · Alt (Öncelikli)</t>
  </si>
  <si>
    <t xml:space="preserve">Takipteki oran %6.0 &gt; tavan %3.0; Çapraz satış yoğunluğu düşük (alt çeyrek); Müşteri başına verimlilik düşük; Personel verimliliği düşük</t>
  </si>
  <si>
    <t xml:space="preserve">Takipteki ≤ %3.0; Skor +10 puan</t>
  </si>
  <si>
    <t xml:space="preserve">Denizli 6 (Ege)</t>
  </si>
  <si>
    <t xml:space="preserve">11.1 · Alt (Öncelikli)</t>
  </si>
  <si>
    <t xml:space="preserve">Takipteki oran %5.1 &gt; tavan %4.7; Çapraz satış yoğunluğu düşük (alt çeyrek); Müşteri başına verimlilik düşük</t>
  </si>
  <si>
    <t xml:space="preserve">Takipteki ≤ %4.7; Skor +10 puan</t>
  </si>
  <si>
    <t xml:space="preserve">Bakırköy 5 (Marmara)</t>
  </si>
  <si>
    <t xml:space="preserve">12.1 · Alt (Öncelikli)</t>
  </si>
  <si>
    <t xml:space="preserve">Takipteki oran %6.6 &gt; tavan %3.0; Çapraz satış yoğunluğu düşük (alt çeyrek); Müşteri başına verimlilik düşük; Personel verimliliği düşük</t>
  </si>
  <si>
    <t xml:space="preserve">Eskişehir 5 (İç Anadolu)</t>
  </si>
  <si>
    <t xml:space="preserve">12.9 · Alt (Öncelikli)</t>
  </si>
  <si>
    <t xml:space="preserve">Takipteki oran %5.2 &gt; tavan %3.2; Çapraz satış yoğunluğu düşük (alt çeyrek); Müşteri başına verimlilik düşük; Personel verimliliği düşük</t>
  </si>
  <si>
    <t xml:space="preserve">Kayseri 3 (İç Anadolu)</t>
  </si>
  <si>
    <t xml:space="preserve">13.2 · Alt (Öncelikli)</t>
  </si>
  <si>
    <t xml:space="preserve">Takipteki oran %6.2 &gt; tavan %3.2; Çapraz satış yoğunluğu düşük (alt çeyrek); Müşteri başına verimlilik düşük; Personel verimliliği düşük</t>
  </si>
  <si>
    <t xml:space="preserve">Kadıköy 1 (Marmara)</t>
  </si>
  <si>
    <t xml:space="preserve">13.8 · Alt-Orta</t>
  </si>
  <si>
    <t xml:space="preserve">Takipteki oran %4.5 &gt; tavan %3.0; Çapraz satış yoğunluğu düşük (alt çeyrek); Müşteri başına verimlilik düşük; Personel verimliliği düşük</t>
  </si>
  <si>
    <t xml:space="preserve">Diyarbakır 3 (Güneydoğu)</t>
  </si>
  <si>
    <t xml:space="preserve">20.3 · Alt-Orta</t>
  </si>
  <si>
    <t xml:space="preserve">Takipteki oran %5.9 &gt; tavan %4.7; Çapraz satış yoğunluğu düşük (alt çeyrek); Müşteri başına verimlilik düşük</t>
  </si>
  <si>
    <t xml:space="preserve">TEMATİK ÖNCELİKLER (ağ geneli)</t>
  </si>
  <si>
    <t xml:space="preserve">1. Varlık kalitesi</t>
  </si>
  <si>
    <t xml:space="preserve">24 şubenin 13'ü NPL tavanını aşıyor; İç Anadolu ağırlıklı %5,35. Ağ genelinde tahsilat/yapılandırma seferberliği ve kredi verme standartlarının sıkılaştırılması en yüksek önceliktir.</t>
  </si>
  <si>
    <t xml:space="preserve">2. Çapraz satış derinliği</t>
  </si>
  <si>
    <t xml:space="preserve">Çapraz satış yoğunluğu bölge hedeflerinin altında; mevcut müşteri tabanından ürün/müşteri oranını artıracak yapısal kampanya ve temsilci hedefleri gerekli.</t>
  </si>
  <si>
    <t xml:space="preserve">3. Kampanya verimliliği</t>
  </si>
  <si>
    <t xml:space="preserve">İç Anadolu kampanya gerçekleşmesi %75,8; Vadeli Mevduat ve BES kampanyaları maliyet-etkin değil. Kampanya bütçesi yüksek dönüşümlü ürünlere (KK Nakit İade) kaydırılmalı.</t>
  </si>
  <si>
    <t xml:space="preserve">4. Verimlilik</t>
  </si>
  <si>
    <t xml:space="preserve">Alt bant şubelerde müşteri/personel başına hacim düşük; dijital kanala yönlendirme ve portföy segmentasyonu ile ele alınmalı.</t>
  </si>
  <si>
    <t xml:space="preserve">VARSAYIMLAR VE YÖNTEM</t>
  </si>
  <si>
    <t xml:space="preserve">1. Normalizasyon — Birim</t>
  </si>
  <si>
    <t xml:space="preserve">Ege sayfası kaynak veride 'bin ₺' cinsindendi (sayfa notu: 'Tutarlar bin ₺ cinsindendir.'). Tüm Ege tutarları ×1.000 ile tam ₺'ye çevrildi. Diğer üç bölge zaten tam ₺ idi.</t>
  </si>
  <si>
    <t xml:space="preserve">2. Normalizasyon — Şema farkları</t>
  </si>
  <si>
    <t xml:space="preserve">Ortak kanonik şemaya indirgendi: (a) Ege'de mevduat 'Toplam Mevduat' olarak birleşik verildi (Vadeli/Vadesiz ayrımı yok) — Toplam Mevduat doğrudan kullanıldı; diğerlerinde Vadeli+Vadesiz toplandı. (b) Güneydoğu'da ayrı 'Konut Kredisi' kolonu var — Toplam Kredi'ye dahil edildi (Bireysel+Konut+Ticari+KOBİ). (c) İç Anadolu'da ek 'Dijital Kanal Oranı' kolonu — bilgi amaçlı saklandı, çekirdek metriklere girmez. (d) Sütun adları/sırası bölgeler arası farklıydı (Şube/Şube Adı, Tip/Şube Tipi, Müşteri/Müşteri Sayısı, Takipteki %/Takipteki Kredi %) — eşleştirildi.</t>
  </si>
  <si>
    <t xml:space="preserve">3. Eksik hücreler</t>
  </si>
  <si>
    <t xml:space="preserve">Güneydoğu'da Diyarbakır 3 (Sigorta) ve Mardin 4 (Yatırım) hücreleri boştu; 0 olarak alındı. Bu, ilgili şubelerin çapraz satış ürün adedini ve yoğunluğunu bir miktar OLDUĞUNDAN AZ gösterebilir.</t>
  </si>
  <si>
    <t xml:space="preserve">4. Metrik tanımları</t>
  </si>
  <si>
    <t xml:space="preserve">Toplam Kredi = Bireysel+Konut+Ticari+KOBİ. Toplam Mevduat = Vadeli+Vadesiz (Ege: birleşik). İş Hacmi = Toplam Kredi+Toplam Mevduat. Çapraz Ürün Adedi = Kredi Kartı+Sigorta+Yatırım. Çapraz Satış Yoğunluğu = Çapraz Ürün / Müşteri. Müşteri Başına Verimlilik = İş Hacmi / Müşteri. Personel Başına Verimlilik = İş Hacmi / Personel. Takipteki oran doğrudan kaynaktan alındı.</t>
  </si>
  <si>
    <t xml:space="preserve">5. Ağırlıklı skor</t>
  </si>
  <si>
    <t xml:space="preserve">Dört sütun, her biri 24 şube içinde min-maks ile 0–100'e normalize edilir (Varlık Kalitesi ters çevrilir: düşük takipteki = yüksek puan). Ağırlıklar: Müşteri Başına Verimlilik %30, Çapraz Satış Yoğunluğu %30, Varlık Kalitesi %25, Personel Verimliliği %15. Ağırlıklar 'Puan ve Sıralama' sayfasındaki sarı hücrelerden değiştirilebilir; skorlar otomatik güncellenir.</t>
  </si>
  <si>
    <t xml:space="preserve">6. BÜYÜME kısıtı (kritik)</t>
  </si>
  <si>
    <t xml:space="preserve">Veri seti TEK dönemlik (2026 Q2) anlık görüntüdür; önceki dönem (ör. 2026 Q1 veya 2025 Q2) bakiyeleri BULUNMAMAKTADIR. Bu nedenle şube bazında GERÇEKLEŞEN kredi/mevduat/çapraz satış büyümesi HESAPLANAMAZ ve uydurulmamıştır. Büyüme üç şekilde bağlamlandırıldı: (a) bölge büyüme HEDEFLERİ (Hedefler sayfası), (b) sektörün 2026 yıl başından beri gerçekleşen büyümesi (dış kıyas), (c) çapraz satış/edinim momentumu için 2026 Q2 kampanya gerçekleşmeleri ve yeni müşteri sayıları (gerçek veri, proxy).</t>
  </si>
  <si>
    <t xml:space="preserve">7. Çapraz satış hedefi taban-uyumsuzluğu</t>
  </si>
  <si>
    <t xml:space="preserve">Bölge 'Çapraz Satış Hedefi' (2,5–3,2 ürün/müşteri) bankacılıkta olağan TOPLAM ürün/müşteri oranını ifade eder. Veri setinde yalnızca 3 çapraz satış ürünü (kredi kartı, sigorta, yatırım) adedi bulunduğundan hesaplanan yoğunluk (0,1–1,1) doğrudan hedefle kıyaslanamaz (elmayla armut). Bu nedenle hedef-uyumu SKORA DAHİL EDİLMEDİ; hesaplanan yoğunluk yalnızca şubeler arası GÖRELİ kıyas ve sıralama için kullanıldı. Gerçek ürün/müşteri için tüm ürün ilişkisi adedinin paydası gerekir.</t>
  </si>
  <si>
    <t xml:space="preserve">8. Takipteki tavanı kıyası</t>
  </si>
  <si>
    <t xml:space="preserve">Bölge takipteki-kredi tavanı ile şube takipteki oranı AYNI tabandadır ve doğrudan kıyaslanabilir; 'Hedef Karşılaştırması' sayfasında uyum/aşım olarak gösterildi (13/24 şube aşımda).</t>
  </si>
  <si>
    <t xml:space="preserve">9. Kampanya metrikleri</t>
  </si>
  <si>
    <t xml:space="preserve">Gerç. % = Gerçekleşen/Hedef Adet. Maliyet/Adet = Maliyet/Gerçekleşen. Maliyet/Yeni Müşteri = Maliyet/Yeni Müşteri. Yeni Müşteri Dönüşümü = Yeni Müşteri/Gerçekleşen. Kaynak: urun_kampanya_sonuclari_2026Q2.csv.</t>
  </si>
  <si>
    <t xml:space="preserve">10. Sektör kaynakları (web)</t>
  </si>
  <si>
    <t xml:space="preserve">Kredi +%12,6 ve Mevduat +%8,9 (2026 yıl başından beri): BDDK Temel Bankacılık Verileri, Mayıs 2026 (bddk.gov.tr). Politika faizi %37 (sabit): TCMB PPK Kararı, 30 Haziran 2026 (tcmb.gov.tr). Faiz makası 609→379 bp ve net faiz marjı ~%6: İş Yatırım Bankacılık Sektör Raporu, Nisan 2026. Erişim: 11 Temmuz 2026.</t>
  </si>
  <si>
    <t xml:space="preserve">11. Para birimi ve dil</t>
  </si>
  <si>
    <t xml:space="preserve">Tüm tutarlar Türk Lirası (₺). Tarih ve metinler Türkçedir. Bin ₺ dönüşümü dışında hiçbir tutar ölçeklenmemiştir.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</si>
</sst>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.000"/>
    <numFmt numFmtId="167" formatCode="0.0"/>
    <numFmt numFmtId="168" formatCode="0.00\x"/>
    <numFmt numFmtId="169" formatCode="0%"/>
    <numFmt numFmtId="170" formatCode="0.0\%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2"/>
      <color rgb="FF1F4E78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i val="true"/>
      <sz val="8"/>
      <color rgb="FF595959"/>
      <name val="Arial"/>
      <family val="0"/>
      <charset val="1"/>
    </font>
    <font>
      <i val="true"/>
      <sz val="9"/>
      <color rgb="FF000000"/>
      <name val="Arial"/>
      <family val="0"/>
      <charset val="1"/>
    </font>
    <font>
      <i val="true"/>
      <sz val="9"/>
      <color rgb="FF1F4E7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0000FF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"/>
      <color rgb="FF1F4E78"/>
      <name val="Arial"/>
      <family val="0"/>
      <charset val="1"/>
    </font>
    <font>
      <b val="true"/>
      <sz val="9"/>
      <color rgb="FF0000FF"/>
      <name val="Arial"/>
      <family val="0"/>
      <charset val="1"/>
    </font>
    <font>
      <b val="true"/>
      <sz val="11"/>
      <color rgb="FF1F4E78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8"/>
      <color rgb="FF375623"/>
      <name val="Arial"/>
      <family val="0"/>
      <charset val="1"/>
    </font>
    <font>
      <b val="true"/>
      <sz val="8"/>
      <color rgb="FFC00000"/>
      <name val="Arial"/>
      <family val="0"/>
      <charset val="1"/>
    </font>
    <font>
      <i val="true"/>
      <sz val="8"/>
      <color rgb="FFC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8"/>
      <color rgb="FF008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FF2CC"/>
        <bgColor rgb="FFFCE4E4"/>
      </patternFill>
    </fill>
    <fill>
      <patternFill patternType="solid">
        <fgColor rgb="FFE2EFDA"/>
        <bgColor rgb="FFF2F2F2"/>
      </patternFill>
    </fill>
    <fill>
      <patternFill patternType="solid">
        <fgColor rgb="FFFCE4E4"/>
        <bgColor rgb="FFF2F2F2"/>
      </patternFill>
    </fill>
    <fill>
      <patternFill patternType="solid">
        <fgColor rgb="FFD9E1F2"/>
        <bgColor rgb="FFE2EFDA"/>
      </patternFill>
    </fill>
    <fill>
      <patternFill patternType="solid">
        <fgColor rgb="FFF2F2F2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9" fontId="1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E4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5" min="4" style="0" width="10"/>
    <col collapsed="false" customWidth="true" hidden="false" outlineLevel="0" max="6" min="6" style="0" width="8"/>
    <col collapsed="false" customWidth="true" hidden="false" outlineLevel="0" max="8" min="7" style="0" width="12"/>
    <col collapsed="false" customWidth="true" hidden="false" outlineLevel="0" max="9" min="9" style="0" width="14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3" t="s">
        <v>2</v>
      </c>
    </row>
    <row r="5" customFormat="false" ht="42" hidden="false" customHeight="tru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4"/>
    </row>
    <row r="6" customFormat="false" ht="42" hidden="false" customHeight="tru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4"/>
    </row>
    <row r="7" customFormat="false" ht="42" hidden="false" customHeight="true" outlineLevel="0" collapsed="false">
      <c r="A7" s="4" t="s">
        <v>5</v>
      </c>
      <c r="B7" s="4"/>
      <c r="C7" s="4"/>
      <c r="D7" s="4"/>
      <c r="E7" s="4"/>
      <c r="F7" s="4"/>
      <c r="G7" s="4"/>
      <c r="H7" s="4"/>
      <c r="I7" s="4"/>
    </row>
    <row r="8" customFormat="false" ht="42" hidden="false" customHeight="true" outlineLevel="0" collapsed="false">
      <c r="A8" s="4" t="s">
        <v>6</v>
      </c>
      <c r="B8" s="4"/>
      <c r="C8" s="4"/>
      <c r="D8" s="4"/>
      <c r="E8" s="4"/>
      <c r="F8" s="4"/>
      <c r="G8" s="4"/>
      <c r="H8" s="4"/>
      <c r="I8" s="4"/>
    </row>
    <row r="9" customFormat="false" ht="42" hidden="false" customHeight="true" outlineLevel="0" collapsed="false">
      <c r="A9" s="4" t="s">
        <v>7</v>
      </c>
      <c r="B9" s="4"/>
      <c r="C9" s="4"/>
      <c r="D9" s="4"/>
      <c r="E9" s="4"/>
      <c r="F9" s="4"/>
      <c r="G9" s="4"/>
      <c r="H9" s="4"/>
      <c r="I9" s="4"/>
    </row>
    <row r="10" customFormat="false" ht="42" hidden="false" customHeight="true" outlineLevel="0" collapsed="false">
      <c r="A10" s="4" t="s">
        <v>8</v>
      </c>
      <c r="B10" s="4"/>
      <c r="C10" s="4"/>
      <c r="D10" s="4"/>
      <c r="E10" s="4"/>
      <c r="F10" s="4"/>
      <c r="G10" s="4"/>
      <c r="H10" s="4"/>
      <c r="I10" s="4"/>
    </row>
    <row r="12" customFormat="false" ht="15" hidden="false" customHeight="false" outlineLevel="0" collapsed="false">
      <c r="A12" s="3" t="s">
        <v>9</v>
      </c>
    </row>
    <row r="13" customFormat="false" ht="15" hidden="false" customHeight="false" outlineLevel="0" collapsed="false">
      <c r="A13" s="5" t="s">
        <v>10</v>
      </c>
      <c r="B13" s="5" t="s">
        <v>11</v>
      </c>
      <c r="C13" s="5" t="s">
        <v>12</v>
      </c>
    </row>
    <row r="14" customFormat="false" ht="22.35" hidden="false" customHeight="true" outlineLevel="0" collapsed="false">
      <c r="A14" s="6" t="s">
        <v>13</v>
      </c>
      <c r="B14" s="7" t="s">
        <v>14</v>
      </c>
      <c r="C14" s="8" t="s">
        <v>15</v>
      </c>
      <c r="D14" s="8"/>
      <c r="E14" s="8"/>
      <c r="F14" s="8"/>
      <c r="G14" s="8"/>
      <c r="H14" s="8"/>
      <c r="I14" s="8"/>
    </row>
    <row r="15" customFormat="false" ht="22.35" hidden="false" customHeight="true" outlineLevel="0" collapsed="false">
      <c r="A15" s="6" t="s">
        <v>16</v>
      </c>
      <c r="B15" s="7" t="s">
        <v>17</v>
      </c>
      <c r="C15" s="8" t="s">
        <v>15</v>
      </c>
      <c r="D15" s="8"/>
      <c r="E15" s="8"/>
      <c r="F15" s="8"/>
      <c r="G15" s="8"/>
      <c r="H15" s="8"/>
      <c r="I15" s="8"/>
    </row>
    <row r="16" customFormat="false" ht="22.35" hidden="false" customHeight="true" outlineLevel="0" collapsed="false">
      <c r="A16" s="6" t="s">
        <v>18</v>
      </c>
      <c r="B16" s="7" t="s">
        <v>19</v>
      </c>
      <c r="C16" s="8" t="s">
        <v>20</v>
      </c>
      <c r="D16" s="8"/>
      <c r="E16" s="8"/>
      <c r="F16" s="8"/>
      <c r="G16" s="8"/>
      <c r="H16" s="8"/>
      <c r="I16" s="8"/>
    </row>
    <row r="17" customFormat="false" ht="22.35" hidden="false" customHeight="true" outlineLevel="0" collapsed="false">
      <c r="A17" s="6" t="s">
        <v>21</v>
      </c>
      <c r="B17" s="7" t="s">
        <v>22</v>
      </c>
      <c r="C17" s="8" t="s">
        <v>23</v>
      </c>
      <c r="D17" s="8"/>
      <c r="E17" s="8"/>
      <c r="F17" s="8"/>
      <c r="G17" s="8"/>
      <c r="H17" s="8"/>
      <c r="I17" s="8"/>
    </row>
    <row r="18" customFormat="false" ht="15" hidden="false" customHeight="true" outlineLevel="0" collapsed="false">
      <c r="A18" s="6" t="s">
        <v>24</v>
      </c>
      <c r="B18" s="7" t="s">
        <v>25</v>
      </c>
      <c r="C18" s="8" t="s">
        <v>23</v>
      </c>
      <c r="D18" s="8"/>
      <c r="E18" s="8"/>
      <c r="F18" s="8"/>
      <c r="G18" s="8"/>
      <c r="H18" s="8"/>
      <c r="I18" s="8"/>
    </row>
    <row r="19" customFormat="false" ht="43.5" hidden="false" customHeight="true" outlineLevel="0" collapsed="false">
      <c r="A19" s="9" t="s">
        <v>26</v>
      </c>
      <c r="B19" s="9"/>
      <c r="C19" s="9"/>
      <c r="D19" s="9"/>
      <c r="E19" s="9"/>
      <c r="F19" s="9"/>
      <c r="G19" s="9"/>
      <c r="H19" s="9"/>
      <c r="I19" s="9"/>
    </row>
    <row r="21" customFormat="false" ht="15" hidden="false" customHeight="false" outlineLevel="0" collapsed="false">
      <c r="A21" s="3" t="s">
        <v>27</v>
      </c>
    </row>
    <row r="22" customFormat="false" ht="15" hidden="false" customHeight="true" outlineLevel="0" collapsed="false">
      <c r="A22" s="5" t="s">
        <v>28</v>
      </c>
      <c r="B22" s="5"/>
      <c r="C22" s="5"/>
      <c r="D22" s="5"/>
      <c r="E22" s="10"/>
      <c r="F22" s="5" t="s">
        <v>29</v>
      </c>
      <c r="G22" s="5"/>
      <c r="H22" s="5"/>
      <c r="I22" s="5"/>
    </row>
    <row r="23" customFormat="false" ht="15" hidden="false" customHeight="false" outlineLevel="0" collapsed="false">
      <c r="A23" s="7" t="n">
        <v>1</v>
      </c>
      <c r="B23" s="11" t="s">
        <v>30</v>
      </c>
      <c r="C23" s="11"/>
      <c r="D23" s="12" t="s">
        <v>31</v>
      </c>
      <c r="E23" s="7" t="n">
        <v>84.2</v>
      </c>
      <c r="F23" s="7" t="n">
        <v>20</v>
      </c>
      <c r="G23" s="11" t="s">
        <v>32</v>
      </c>
      <c r="H23" s="11"/>
      <c r="I23" s="12" t="s">
        <v>33</v>
      </c>
    </row>
    <row r="24" customFormat="false" ht="15" hidden="false" customHeight="false" outlineLevel="0" collapsed="false">
      <c r="A24" s="7" t="n">
        <v>2</v>
      </c>
      <c r="B24" s="11" t="s">
        <v>34</v>
      </c>
      <c r="C24" s="11"/>
      <c r="D24" s="12" t="s">
        <v>31</v>
      </c>
      <c r="E24" s="7" t="n">
        <v>84</v>
      </c>
      <c r="F24" s="7" t="n">
        <v>21</v>
      </c>
      <c r="G24" s="11" t="s">
        <v>35</v>
      </c>
      <c r="H24" s="11"/>
      <c r="I24" s="12" t="s">
        <v>31</v>
      </c>
    </row>
    <row r="25" customFormat="false" ht="15" hidden="false" customHeight="false" outlineLevel="0" collapsed="false">
      <c r="A25" s="7" t="n">
        <v>3</v>
      </c>
      <c r="B25" s="11" t="s">
        <v>36</v>
      </c>
      <c r="C25" s="11"/>
      <c r="D25" s="12" t="s">
        <v>37</v>
      </c>
      <c r="E25" s="7" t="n">
        <v>48.2</v>
      </c>
      <c r="F25" s="7" t="n">
        <v>22</v>
      </c>
      <c r="G25" s="11" t="s">
        <v>38</v>
      </c>
      <c r="H25" s="11"/>
      <c r="I25" s="12" t="s">
        <v>39</v>
      </c>
    </row>
    <row r="26" customFormat="false" ht="15" hidden="false" customHeight="false" outlineLevel="0" collapsed="false">
      <c r="A26" s="7" t="n">
        <v>4</v>
      </c>
      <c r="B26" s="11" t="s">
        <v>40</v>
      </c>
      <c r="C26" s="11"/>
      <c r="D26" s="12" t="s">
        <v>33</v>
      </c>
      <c r="E26" s="7" t="n">
        <v>46.5</v>
      </c>
      <c r="F26" s="7" t="n">
        <v>23</v>
      </c>
      <c r="G26" s="11" t="s">
        <v>41</v>
      </c>
      <c r="H26" s="11"/>
      <c r="I26" s="12" t="s">
        <v>31</v>
      </c>
    </row>
    <row r="27" customFormat="false" ht="15" hidden="false" customHeight="false" outlineLevel="0" collapsed="false">
      <c r="A27" s="7" t="n">
        <v>5</v>
      </c>
      <c r="B27" s="11" t="s">
        <v>42</v>
      </c>
      <c r="C27" s="11"/>
      <c r="D27" s="12" t="s">
        <v>31</v>
      </c>
      <c r="E27" s="7" t="n">
        <v>42.1</v>
      </c>
      <c r="F27" s="7" t="n">
        <v>24</v>
      </c>
      <c r="G27" s="11" t="s">
        <v>43</v>
      </c>
      <c r="H27" s="11"/>
      <c r="I27" s="12" t="s">
        <v>33</v>
      </c>
    </row>
    <row r="28" customFormat="false" ht="15" hidden="false" customHeight="false" outlineLevel="0" collapsed="false">
      <c r="B28" s="13" t="s">
        <v>44</v>
      </c>
    </row>
    <row r="30" customFormat="false" ht="15" hidden="false" customHeight="false" outlineLevel="0" collapsed="false">
      <c r="A30" s="14" t="s">
        <v>45</v>
      </c>
    </row>
  </sheetData>
  <mergeCells count="26">
    <mergeCell ref="A1:I1"/>
    <mergeCell ref="A2:I2"/>
    <mergeCell ref="A5:I5"/>
    <mergeCell ref="A6:I6"/>
    <mergeCell ref="A7:I7"/>
    <mergeCell ref="A8:I8"/>
    <mergeCell ref="A9:I9"/>
    <mergeCell ref="A10:I10"/>
    <mergeCell ref="C14:I14"/>
    <mergeCell ref="C15:I15"/>
    <mergeCell ref="C16:I16"/>
    <mergeCell ref="C17:I17"/>
    <mergeCell ref="C18:I18"/>
    <mergeCell ref="A19:I19"/>
    <mergeCell ref="A22:D22"/>
    <mergeCell ref="F22:I22"/>
    <mergeCell ref="B23:C23"/>
    <mergeCell ref="G23:H23"/>
    <mergeCell ref="B24:C24"/>
    <mergeCell ref="G24:H24"/>
    <mergeCell ref="B25:C25"/>
    <mergeCell ref="G25:H25"/>
    <mergeCell ref="B26:C26"/>
    <mergeCell ref="G26:H26"/>
    <mergeCell ref="B27:C27"/>
    <mergeCell ref="G27:H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2" topLeftCell="D3" activePane="bottomRight" state="frozen"/>
      <selection pane="topLeft" activeCell="A1" activeCellId="0" sqref="A1"/>
      <selection pane="topRight" activeCell="D1" activeCellId="0" sqref="D1"/>
      <selection pane="bottomLeft" activeCell="A3" activeCellId="0" sqref="A3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11"/>
    <col collapsed="false" customWidth="true" hidden="false" outlineLevel="0" max="3" min="3" style="0" width="9"/>
    <col collapsed="false" customWidth="true" hidden="false" outlineLevel="0" max="7" min="4" style="0" width="15"/>
    <col collapsed="false" customWidth="true" hidden="false" outlineLevel="0" max="8" min="8" style="0" width="16"/>
    <col collapsed="false" customWidth="true" hidden="false" outlineLevel="0" max="10" min="9" style="0" width="15"/>
    <col collapsed="false" customWidth="true" hidden="false" outlineLevel="0" max="12" min="11" style="0" width="16"/>
    <col collapsed="false" customWidth="true" hidden="false" outlineLevel="0" max="13" min="13" style="0" width="10"/>
    <col collapsed="false" customWidth="true" hidden="false" outlineLevel="0" max="15" min="14" style="0" width="9"/>
    <col collapsed="false" customWidth="true" hidden="false" outlineLevel="0" max="16" min="16" style="0" width="11"/>
    <col collapsed="false" customWidth="true" hidden="false" outlineLevel="0" max="17" min="17" style="0" width="10"/>
    <col collapsed="false" customWidth="true" hidden="false" outlineLevel="0" max="18" min="18" style="0" width="8"/>
    <col collapsed="false" customWidth="true" hidden="false" outlineLevel="0" max="19" min="19" style="0" width="13"/>
    <col collapsed="false" customWidth="true" hidden="false" outlineLevel="0" max="21" min="20" style="0" width="15"/>
    <col collapsed="false" customWidth="true" hidden="false" outlineLevel="0" max="22" min="22" style="0" width="11"/>
    <col collapsed="false" customWidth="true" hidden="false" outlineLevel="0" max="23" min="23" style="0" width="10"/>
    <col collapsed="false" customWidth="true" hidden="false" outlineLevel="0" max="24" min="24" style="0" width="11"/>
  </cols>
  <sheetData>
    <row r="1" customFormat="false" ht="24" hidden="false" customHeight="true" outlineLevel="0" collapsed="false">
      <c r="A1" s="15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customFormat="false" ht="42" hidden="false" customHeight="true" outlineLevel="0" collapsed="false">
      <c r="A2" s="5" t="s">
        <v>47</v>
      </c>
      <c r="B2" s="5" t="s">
        <v>48</v>
      </c>
      <c r="C2" s="5" t="s">
        <v>49</v>
      </c>
      <c r="D2" s="5" t="s">
        <v>50</v>
      </c>
      <c r="E2" s="5" t="s">
        <v>51</v>
      </c>
      <c r="F2" s="5" t="s">
        <v>52</v>
      </c>
      <c r="G2" s="5" t="s">
        <v>53</v>
      </c>
      <c r="H2" s="5" t="s">
        <v>54</v>
      </c>
      <c r="I2" s="5" t="s">
        <v>55</v>
      </c>
      <c r="J2" s="5" t="s">
        <v>56</v>
      </c>
      <c r="K2" s="5" t="s">
        <v>57</v>
      </c>
      <c r="L2" s="5" t="s">
        <v>58</v>
      </c>
      <c r="M2" s="5" t="s">
        <v>59</v>
      </c>
      <c r="N2" s="5" t="s">
        <v>60</v>
      </c>
      <c r="O2" s="5" t="s">
        <v>61</v>
      </c>
      <c r="P2" s="5" t="s">
        <v>62</v>
      </c>
      <c r="Q2" s="5" t="s">
        <v>63</v>
      </c>
      <c r="R2" s="5" t="s">
        <v>64</v>
      </c>
      <c r="S2" s="5" t="s">
        <v>65</v>
      </c>
      <c r="T2" s="5" t="s">
        <v>66</v>
      </c>
      <c r="U2" s="5" t="s">
        <v>67</v>
      </c>
      <c r="V2" s="5" t="s">
        <v>68</v>
      </c>
      <c r="W2" s="5" t="s">
        <v>69</v>
      </c>
      <c r="X2" s="5" t="s">
        <v>70</v>
      </c>
    </row>
    <row r="3" customFormat="false" ht="15" hidden="false" customHeight="false" outlineLevel="0" collapsed="false">
      <c r="A3" s="16" t="s">
        <v>30</v>
      </c>
      <c r="B3" s="16" t="s">
        <v>31</v>
      </c>
      <c r="C3" s="17" t="s">
        <v>71</v>
      </c>
      <c r="D3" s="18" t="n">
        <v>49000000</v>
      </c>
      <c r="E3" s="18" t="n">
        <v>0</v>
      </c>
      <c r="F3" s="18" t="n">
        <v>51400000</v>
      </c>
      <c r="G3" s="18" t="n">
        <v>40500000</v>
      </c>
      <c r="H3" s="19" t="n">
        <f aca="false">SUM(D3:G3)</f>
        <v>140900000</v>
      </c>
      <c r="I3" s="18" t="n">
        <v>143300000</v>
      </c>
      <c r="J3" s="18" t="n">
        <v>20500000</v>
      </c>
      <c r="K3" s="19" t="n">
        <f aca="false">I3+J3</f>
        <v>163800000</v>
      </c>
      <c r="L3" s="19" t="n">
        <f aca="false">H3+K3</f>
        <v>304700000</v>
      </c>
      <c r="M3" s="18" t="n">
        <v>2848</v>
      </c>
      <c r="N3" s="18" t="n">
        <v>495</v>
      </c>
      <c r="O3" s="18" t="n">
        <v>366</v>
      </c>
      <c r="P3" s="19" t="n">
        <f aca="false">SUM(M3:O3)</f>
        <v>3709</v>
      </c>
      <c r="Q3" s="18" t="n">
        <v>3520</v>
      </c>
      <c r="R3" s="18" t="n">
        <v>9</v>
      </c>
      <c r="S3" s="20" t="n">
        <f aca="false">P3/Q3</f>
        <v>1.05369318181818</v>
      </c>
      <c r="T3" s="19" t="n">
        <f aca="false">L3/Q3</f>
        <v>86562.5</v>
      </c>
      <c r="U3" s="19" t="n">
        <f aca="false">L3/R3</f>
        <v>33855555.5555556</v>
      </c>
      <c r="V3" s="21" t="n">
        <v>3</v>
      </c>
      <c r="W3" s="22" t="n">
        <f aca="false">H3/K3</f>
        <v>0.86019536019536</v>
      </c>
      <c r="X3" s="23"/>
    </row>
    <row r="4" customFormat="false" ht="15" hidden="false" customHeight="false" outlineLevel="0" collapsed="false">
      <c r="A4" s="16" t="s">
        <v>34</v>
      </c>
      <c r="B4" s="16" t="s">
        <v>31</v>
      </c>
      <c r="C4" s="17" t="s">
        <v>72</v>
      </c>
      <c r="D4" s="18" t="n">
        <v>43600000</v>
      </c>
      <c r="E4" s="18" t="n">
        <v>0</v>
      </c>
      <c r="F4" s="18" t="n">
        <v>145400000</v>
      </c>
      <c r="G4" s="18" t="n">
        <v>42400000</v>
      </c>
      <c r="H4" s="19" t="n">
        <f aca="false">SUM(D4:G4)</f>
        <v>231400000</v>
      </c>
      <c r="I4" s="18" t="n">
        <v>42800000</v>
      </c>
      <c r="J4" s="18" t="n">
        <v>33800000</v>
      </c>
      <c r="K4" s="19" t="n">
        <f aca="false">I4+J4</f>
        <v>76600000</v>
      </c>
      <c r="L4" s="19" t="n">
        <f aca="false">H4+K4</f>
        <v>308000000</v>
      </c>
      <c r="M4" s="18" t="n">
        <v>4052</v>
      </c>
      <c r="N4" s="18" t="n">
        <v>51</v>
      </c>
      <c r="O4" s="18" t="n">
        <v>109</v>
      </c>
      <c r="P4" s="19" t="n">
        <f aca="false">SUM(M4:O4)</f>
        <v>4212</v>
      </c>
      <c r="Q4" s="18" t="n">
        <v>3680</v>
      </c>
      <c r="R4" s="18" t="n">
        <v>15</v>
      </c>
      <c r="S4" s="20" t="n">
        <f aca="false">P4/Q4</f>
        <v>1.1445652173913</v>
      </c>
      <c r="T4" s="19" t="n">
        <f aca="false">L4/Q4</f>
        <v>83695.652173913</v>
      </c>
      <c r="U4" s="19" t="n">
        <f aca="false">L4/R4</f>
        <v>20533333.3333333</v>
      </c>
      <c r="V4" s="21" t="n">
        <v>2.2</v>
      </c>
      <c r="W4" s="22" t="n">
        <f aca="false">H4/K4</f>
        <v>3.02088772845953</v>
      </c>
      <c r="X4" s="23"/>
    </row>
    <row r="5" customFormat="false" ht="15" hidden="false" customHeight="false" outlineLevel="0" collapsed="false">
      <c r="A5" s="16" t="s">
        <v>36</v>
      </c>
      <c r="B5" s="16" t="s">
        <v>37</v>
      </c>
      <c r="C5" s="17" t="s">
        <v>72</v>
      </c>
      <c r="D5" s="18" t="n">
        <v>80200000</v>
      </c>
      <c r="E5" s="18" t="n">
        <v>34212057</v>
      </c>
      <c r="F5" s="18" t="n">
        <v>42900000</v>
      </c>
      <c r="G5" s="18" t="n">
        <v>58000000</v>
      </c>
      <c r="H5" s="19" t="n">
        <f aca="false">SUM(D5:G5)</f>
        <v>215312057</v>
      </c>
      <c r="I5" s="18" t="n">
        <v>50900000</v>
      </c>
      <c r="J5" s="18" t="n">
        <v>30100000</v>
      </c>
      <c r="K5" s="19" t="n">
        <f aca="false">I5+J5</f>
        <v>81000000</v>
      </c>
      <c r="L5" s="19" t="n">
        <f aca="false">H5+K5</f>
        <v>296312057</v>
      </c>
      <c r="M5" s="18" t="n">
        <v>2788</v>
      </c>
      <c r="N5" s="18" t="n">
        <v>742</v>
      </c>
      <c r="O5" s="18" t="n">
        <v>0</v>
      </c>
      <c r="P5" s="19" t="n">
        <f aca="false">SUM(M5:O5)</f>
        <v>3530</v>
      </c>
      <c r="Q5" s="18" t="n">
        <v>5969</v>
      </c>
      <c r="R5" s="18" t="n">
        <v>34</v>
      </c>
      <c r="S5" s="20" t="n">
        <f aca="false">P5/Q5</f>
        <v>0.591388842352153</v>
      </c>
      <c r="T5" s="19" t="n">
        <f aca="false">L5/Q5</f>
        <v>49641.8255989278</v>
      </c>
      <c r="U5" s="19" t="n">
        <f aca="false">L5/R5</f>
        <v>8715060.5</v>
      </c>
      <c r="V5" s="21" t="n">
        <v>2.5</v>
      </c>
      <c r="W5" s="22" t="n">
        <f aca="false">H5/K5</f>
        <v>2.65817354320988</v>
      </c>
      <c r="X5" s="23"/>
    </row>
    <row r="6" customFormat="false" ht="15" hidden="false" customHeight="false" outlineLevel="0" collapsed="false">
      <c r="A6" s="16" t="s">
        <v>40</v>
      </c>
      <c r="B6" s="16" t="s">
        <v>33</v>
      </c>
      <c r="C6" s="17" t="s">
        <v>73</v>
      </c>
      <c r="D6" s="18" t="n">
        <v>42100000</v>
      </c>
      <c r="E6" s="18" t="n">
        <v>0</v>
      </c>
      <c r="F6" s="18" t="n">
        <v>123700000</v>
      </c>
      <c r="G6" s="18" t="n">
        <v>58400000</v>
      </c>
      <c r="H6" s="19" t="n">
        <f aca="false">SUM(D6:G6)</f>
        <v>224200000</v>
      </c>
      <c r="I6" s="18" t="n">
        <v>183100000</v>
      </c>
      <c r="J6" s="18" t="n">
        <v>57500000</v>
      </c>
      <c r="K6" s="19" t="n">
        <f aca="false">I6+J6</f>
        <v>240600000</v>
      </c>
      <c r="L6" s="19" t="n">
        <f aca="false">H6+K6</f>
        <v>464800000</v>
      </c>
      <c r="M6" s="18" t="n">
        <v>2285</v>
      </c>
      <c r="N6" s="18" t="n">
        <v>184</v>
      </c>
      <c r="O6" s="18" t="n">
        <v>130</v>
      </c>
      <c r="P6" s="19" t="n">
        <f aca="false">SUM(M6:O6)</f>
        <v>2599</v>
      </c>
      <c r="Q6" s="18" t="n">
        <v>5352</v>
      </c>
      <c r="R6" s="18" t="n">
        <v>26</v>
      </c>
      <c r="S6" s="20" t="n">
        <f aca="false">P6/Q6</f>
        <v>0.485612855007474</v>
      </c>
      <c r="T6" s="19" t="n">
        <f aca="false">L6/Q6</f>
        <v>86846.0388639761</v>
      </c>
      <c r="U6" s="19" t="n">
        <f aca="false">L6/R6</f>
        <v>17876923.0769231</v>
      </c>
      <c r="V6" s="21" t="n">
        <v>6.2</v>
      </c>
      <c r="W6" s="22" t="n">
        <f aca="false">H6/K6</f>
        <v>0.931837073981712</v>
      </c>
      <c r="X6" s="23" t="n">
        <v>0.82</v>
      </c>
    </row>
    <row r="7" customFormat="false" ht="15" hidden="false" customHeight="false" outlineLevel="0" collapsed="false">
      <c r="A7" s="16" t="s">
        <v>42</v>
      </c>
      <c r="B7" s="16" t="s">
        <v>31</v>
      </c>
      <c r="C7" s="17" t="s">
        <v>74</v>
      </c>
      <c r="D7" s="18" t="n">
        <v>29300000</v>
      </c>
      <c r="E7" s="18" t="n">
        <v>0</v>
      </c>
      <c r="F7" s="18" t="n">
        <v>36700000</v>
      </c>
      <c r="G7" s="18" t="n">
        <v>48200000</v>
      </c>
      <c r="H7" s="19" t="n">
        <f aca="false">SUM(D7:G7)</f>
        <v>114200000</v>
      </c>
      <c r="I7" s="18" t="n">
        <v>191800000</v>
      </c>
      <c r="J7" s="18" t="n">
        <v>59200000</v>
      </c>
      <c r="K7" s="19" t="n">
        <f aca="false">I7+J7</f>
        <v>251000000</v>
      </c>
      <c r="L7" s="19" t="n">
        <f aca="false">H7+K7</f>
        <v>365200000</v>
      </c>
      <c r="M7" s="18" t="n">
        <v>655</v>
      </c>
      <c r="N7" s="18" t="n">
        <v>849</v>
      </c>
      <c r="O7" s="18" t="n">
        <v>528</v>
      </c>
      <c r="P7" s="19" t="n">
        <f aca="false">SUM(M7:O7)</f>
        <v>2032</v>
      </c>
      <c r="Q7" s="18" t="n">
        <v>9845</v>
      </c>
      <c r="R7" s="18" t="n">
        <v>9</v>
      </c>
      <c r="S7" s="20" t="n">
        <f aca="false">P7/Q7</f>
        <v>0.206399187404774</v>
      </c>
      <c r="T7" s="19" t="n">
        <f aca="false">L7/Q7</f>
        <v>37094.9720670391</v>
      </c>
      <c r="U7" s="19" t="n">
        <f aca="false">L7/R7</f>
        <v>40577777.7777778</v>
      </c>
      <c r="V7" s="21" t="n">
        <v>3.1</v>
      </c>
      <c r="W7" s="22" t="n">
        <f aca="false">H7/K7</f>
        <v>0.454980079681275</v>
      </c>
      <c r="X7" s="23"/>
    </row>
    <row r="8" customFormat="false" ht="15" hidden="false" customHeight="false" outlineLevel="0" collapsed="false">
      <c r="A8" s="16" t="s">
        <v>75</v>
      </c>
      <c r="B8" s="16" t="s">
        <v>33</v>
      </c>
      <c r="C8" s="17" t="s">
        <v>72</v>
      </c>
      <c r="D8" s="18" t="n">
        <v>43200000</v>
      </c>
      <c r="E8" s="18" t="n">
        <v>0</v>
      </c>
      <c r="F8" s="18" t="n">
        <v>16500000</v>
      </c>
      <c r="G8" s="18" t="n">
        <v>58000000</v>
      </c>
      <c r="H8" s="19" t="n">
        <f aca="false">SUM(D8:G8)</f>
        <v>117700000</v>
      </c>
      <c r="I8" s="18" t="n">
        <v>206200000</v>
      </c>
      <c r="J8" s="18" t="n">
        <v>39100000</v>
      </c>
      <c r="K8" s="19" t="n">
        <f aca="false">I8+J8</f>
        <v>245300000</v>
      </c>
      <c r="L8" s="19" t="n">
        <f aca="false">H8+K8</f>
        <v>363000000</v>
      </c>
      <c r="M8" s="18" t="n">
        <v>3607</v>
      </c>
      <c r="N8" s="18" t="n">
        <v>363</v>
      </c>
      <c r="O8" s="18" t="n">
        <v>126</v>
      </c>
      <c r="P8" s="19" t="n">
        <f aca="false">SUM(M8:O8)</f>
        <v>4096</v>
      </c>
      <c r="Q8" s="18" t="n">
        <v>15646</v>
      </c>
      <c r="R8" s="18" t="n">
        <v>8</v>
      </c>
      <c r="S8" s="20" t="n">
        <f aca="false">P8/Q8</f>
        <v>0.261792151348588</v>
      </c>
      <c r="T8" s="19" t="n">
        <f aca="false">L8/Q8</f>
        <v>23200.818100473</v>
      </c>
      <c r="U8" s="19" t="n">
        <f aca="false">L8/R8</f>
        <v>45375000</v>
      </c>
      <c r="V8" s="21" t="n">
        <v>2.7</v>
      </c>
      <c r="W8" s="22" t="n">
        <f aca="false">H8/K8</f>
        <v>0.479820627802691</v>
      </c>
      <c r="X8" s="23" t="n">
        <v>0.45</v>
      </c>
    </row>
    <row r="9" customFormat="false" ht="15" hidden="false" customHeight="false" outlineLevel="0" collapsed="false">
      <c r="A9" s="16" t="s">
        <v>76</v>
      </c>
      <c r="B9" s="16" t="s">
        <v>37</v>
      </c>
      <c r="C9" s="17" t="s">
        <v>72</v>
      </c>
      <c r="D9" s="18" t="n">
        <v>45800000</v>
      </c>
      <c r="E9" s="18" t="n">
        <v>29056157</v>
      </c>
      <c r="F9" s="18" t="n">
        <v>71600000</v>
      </c>
      <c r="G9" s="18" t="n">
        <v>10500000</v>
      </c>
      <c r="H9" s="19" t="n">
        <f aca="false">SUM(D9:G9)</f>
        <v>156956157</v>
      </c>
      <c r="I9" s="18" t="n">
        <v>140200000</v>
      </c>
      <c r="J9" s="18" t="n">
        <v>25900000</v>
      </c>
      <c r="K9" s="19" t="n">
        <f aca="false">I9+J9</f>
        <v>166100000</v>
      </c>
      <c r="L9" s="19" t="n">
        <f aca="false">H9+K9</f>
        <v>323056157</v>
      </c>
      <c r="M9" s="18" t="n">
        <v>957</v>
      </c>
      <c r="N9" s="18" t="n">
        <v>623</v>
      </c>
      <c r="O9" s="18" t="n">
        <v>378</v>
      </c>
      <c r="P9" s="19" t="n">
        <f aca="false">SUM(M9:O9)</f>
        <v>1958</v>
      </c>
      <c r="Q9" s="18" t="n">
        <v>11373</v>
      </c>
      <c r="R9" s="18" t="n">
        <v>19</v>
      </c>
      <c r="S9" s="20" t="n">
        <f aca="false">P9/Q9</f>
        <v>0.17216213839796</v>
      </c>
      <c r="T9" s="19" t="n">
        <f aca="false">L9/Q9</f>
        <v>28405.5356546206</v>
      </c>
      <c r="U9" s="19" t="n">
        <f aca="false">L9/R9</f>
        <v>17002955.631579</v>
      </c>
      <c r="V9" s="21" t="n">
        <v>1.7</v>
      </c>
      <c r="W9" s="22" t="n">
        <f aca="false">H9/K9</f>
        <v>0.944949771222155</v>
      </c>
      <c r="X9" s="23"/>
    </row>
    <row r="10" customFormat="false" ht="15" hidden="false" customHeight="false" outlineLevel="0" collapsed="false">
      <c r="A10" s="16" t="s">
        <v>77</v>
      </c>
      <c r="B10" s="16" t="s">
        <v>39</v>
      </c>
      <c r="C10" s="17" t="s">
        <v>72</v>
      </c>
      <c r="D10" s="18" t="n">
        <v>72600000</v>
      </c>
      <c r="E10" s="18" t="n">
        <v>0</v>
      </c>
      <c r="F10" s="18" t="n">
        <v>64100000</v>
      </c>
      <c r="G10" s="18" t="n">
        <v>58100000</v>
      </c>
      <c r="H10" s="19" t="n">
        <f aca="false">SUM(D10:G10)</f>
        <v>194800000</v>
      </c>
      <c r="I10" s="18"/>
      <c r="J10" s="18"/>
      <c r="K10" s="18" t="n">
        <v>214300000</v>
      </c>
      <c r="L10" s="19" t="n">
        <f aca="false">H10+K10</f>
        <v>409100000</v>
      </c>
      <c r="M10" s="18" t="n">
        <v>2055</v>
      </c>
      <c r="N10" s="18" t="n">
        <v>711</v>
      </c>
      <c r="O10" s="18" t="n">
        <v>473</v>
      </c>
      <c r="P10" s="19" t="n">
        <f aca="false">SUM(M10:O10)</f>
        <v>3239</v>
      </c>
      <c r="Q10" s="18" t="n">
        <v>20749</v>
      </c>
      <c r="R10" s="18" t="n">
        <v>26</v>
      </c>
      <c r="S10" s="20" t="n">
        <f aca="false">P10/Q10</f>
        <v>0.156103908622102</v>
      </c>
      <c r="T10" s="19" t="n">
        <f aca="false">L10/Q10</f>
        <v>19716.612848812</v>
      </c>
      <c r="U10" s="19" t="n">
        <f aca="false">L10/R10</f>
        <v>15734615.3846154</v>
      </c>
      <c r="V10" s="21" t="n">
        <v>1.2</v>
      </c>
      <c r="W10" s="22" t="n">
        <f aca="false">H10/K10</f>
        <v>0.909006066262249</v>
      </c>
      <c r="X10" s="23"/>
    </row>
    <row r="11" customFormat="false" ht="15" hidden="false" customHeight="false" outlineLevel="0" collapsed="false">
      <c r="A11" s="16" t="s">
        <v>78</v>
      </c>
      <c r="B11" s="16" t="s">
        <v>37</v>
      </c>
      <c r="C11" s="17" t="s">
        <v>71</v>
      </c>
      <c r="D11" s="18" t="n">
        <v>89200000</v>
      </c>
      <c r="E11" s="18" t="n">
        <v>70954569</v>
      </c>
      <c r="F11" s="18" t="n">
        <v>53200000</v>
      </c>
      <c r="G11" s="18" t="n">
        <v>50600000</v>
      </c>
      <c r="H11" s="19" t="n">
        <f aca="false">SUM(D11:G11)</f>
        <v>263954569</v>
      </c>
      <c r="I11" s="18" t="n">
        <v>189600000</v>
      </c>
      <c r="J11" s="18" t="n">
        <v>15700000</v>
      </c>
      <c r="K11" s="19" t="n">
        <f aca="false">I11+J11</f>
        <v>205300000</v>
      </c>
      <c r="L11" s="19" t="n">
        <f aca="false">H11+K11</f>
        <v>469254569</v>
      </c>
      <c r="M11" s="18" t="n">
        <v>327</v>
      </c>
      <c r="N11" s="18" t="n">
        <v>979</v>
      </c>
      <c r="O11" s="18" t="n">
        <v>404</v>
      </c>
      <c r="P11" s="19" t="n">
        <f aca="false">SUM(M11:O11)</f>
        <v>1710</v>
      </c>
      <c r="Q11" s="18" t="n">
        <v>8395</v>
      </c>
      <c r="R11" s="18" t="n">
        <v>14</v>
      </c>
      <c r="S11" s="20" t="n">
        <f aca="false">P11/Q11</f>
        <v>0.20369267421084</v>
      </c>
      <c r="T11" s="19" t="n">
        <f aca="false">L11/Q11</f>
        <v>55896.9111375819</v>
      </c>
      <c r="U11" s="19" t="n">
        <f aca="false">L11/R11</f>
        <v>33518183.5</v>
      </c>
      <c r="V11" s="21" t="n">
        <v>6.3</v>
      </c>
      <c r="W11" s="22" t="n">
        <f aca="false">H11/K11</f>
        <v>1.2857017486605</v>
      </c>
      <c r="X11" s="23"/>
    </row>
    <row r="12" customFormat="false" ht="15" hidden="false" customHeight="false" outlineLevel="0" collapsed="false">
      <c r="A12" s="16" t="s">
        <v>79</v>
      </c>
      <c r="B12" s="16" t="s">
        <v>39</v>
      </c>
      <c r="C12" s="17" t="s">
        <v>72</v>
      </c>
      <c r="D12" s="18" t="n">
        <v>58000000</v>
      </c>
      <c r="E12" s="18" t="n">
        <v>0</v>
      </c>
      <c r="F12" s="18" t="n">
        <v>124600000</v>
      </c>
      <c r="G12" s="18" t="n">
        <v>54400000</v>
      </c>
      <c r="H12" s="19" t="n">
        <f aca="false">SUM(D12:G12)</f>
        <v>237000000</v>
      </c>
      <c r="I12" s="18"/>
      <c r="J12" s="18"/>
      <c r="K12" s="18" t="n">
        <v>62800000</v>
      </c>
      <c r="L12" s="19" t="n">
        <f aca="false">H12+K12</f>
        <v>299800000</v>
      </c>
      <c r="M12" s="18" t="n">
        <v>1678</v>
      </c>
      <c r="N12" s="18" t="n">
        <v>1224</v>
      </c>
      <c r="O12" s="18" t="n">
        <v>854</v>
      </c>
      <c r="P12" s="19" t="n">
        <f aca="false">SUM(M12:O12)</f>
        <v>3756</v>
      </c>
      <c r="Q12" s="18" t="n">
        <v>23238</v>
      </c>
      <c r="R12" s="18" t="n">
        <v>13</v>
      </c>
      <c r="S12" s="20" t="n">
        <f aca="false">P12/Q12</f>
        <v>0.161631809966434</v>
      </c>
      <c r="T12" s="19" t="n">
        <f aca="false">L12/Q12</f>
        <v>12901.2823823048</v>
      </c>
      <c r="U12" s="19" t="n">
        <f aca="false">L12/R12</f>
        <v>23061538.4615385</v>
      </c>
      <c r="V12" s="21" t="n">
        <v>1.5</v>
      </c>
      <c r="W12" s="22" t="n">
        <f aca="false">H12/K12</f>
        <v>3.77388535031847</v>
      </c>
      <c r="X12" s="23"/>
    </row>
    <row r="13" customFormat="false" ht="15" hidden="false" customHeight="false" outlineLevel="0" collapsed="false">
      <c r="A13" s="16" t="s">
        <v>80</v>
      </c>
      <c r="B13" s="16" t="s">
        <v>31</v>
      </c>
      <c r="C13" s="17" t="s">
        <v>74</v>
      </c>
      <c r="D13" s="18" t="n">
        <v>89200000</v>
      </c>
      <c r="E13" s="18" t="n">
        <v>0</v>
      </c>
      <c r="F13" s="18" t="n">
        <v>91500000</v>
      </c>
      <c r="G13" s="18" t="n">
        <v>48700000</v>
      </c>
      <c r="H13" s="19" t="n">
        <f aca="false">SUM(D13:G13)</f>
        <v>229400000</v>
      </c>
      <c r="I13" s="18" t="n">
        <v>168900000</v>
      </c>
      <c r="J13" s="18" t="n">
        <v>64600000</v>
      </c>
      <c r="K13" s="19" t="n">
        <f aca="false">I13+J13</f>
        <v>233500000</v>
      </c>
      <c r="L13" s="19" t="n">
        <f aca="false">H13+K13</f>
        <v>462900000</v>
      </c>
      <c r="M13" s="18" t="n">
        <v>212</v>
      </c>
      <c r="N13" s="18" t="n">
        <v>540</v>
      </c>
      <c r="O13" s="18" t="n">
        <v>744</v>
      </c>
      <c r="P13" s="19" t="n">
        <f aca="false">SUM(M13:O13)</f>
        <v>1496</v>
      </c>
      <c r="Q13" s="18" t="n">
        <v>11066</v>
      </c>
      <c r="R13" s="18" t="n">
        <v>20</v>
      </c>
      <c r="S13" s="20" t="n">
        <f aca="false">P13/Q13</f>
        <v>0.135188866799205</v>
      </c>
      <c r="T13" s="19" t="n">
        <f aca="false">L13/Q13</f>
        <v>41830.8331827219</v>
      </c>
      <c r="U13" s="19" t="n">
        <f aca="false">L13/R13</f>
        <v>23145000</v>
      </c>
      <c r="V13" s="21" t="n">
        <v>4.2</v>
      </c>
      <c r="W13" s="22" t="n">
        <f aca="false">H13/K13</f>
        <v>0.982441113490364</v>
      </c>
      <c r="X13" s="23"/>
    </row>
    <row r="14" customFormat="false" ht="15" hidden="false" customHeight="false" outlineLevel="0" collapsed="false">
      <c r="A14" s="16" t="s">
        <v>81</v>
      </c>
      <c r="B14" s="16" t="s">
        <v>39</v>
      </c>
      <c r="C14" s="17" t="s">
        <v>72</v>
      </c>
      <c r="D14" s="18" t="n">
        <v>28500000</v>
      </c>
      <c r="E14" s="18" t="n">
        <v>0</v>
      </c>
      <c r="F14" s="18" t="n">
        <v>72000000</v>
      </c>
      <c r="G14" s="18" t="n">
        <v>36000000</v>
      </c>
      <c r="H14" s="19" t="n">
        <f aca="false">SUM(D14:G14)</f>
        <v>136500000</v>
      </c>
      <c r="I14" s="18"/>
      <c r="J14" s="18"/>
      <c r="K14" s="18" t="n">
        <v>107100000</v>
      </c>
      <c r="L14" s="19" t="n">
        <f aca="false">H14+K14</f>
        <v>243600000</v>
      </c>
      <c r="M14" s="18" t="n">
        <v>1892</v>
      </c>
      <c r="N14" s="18" t="n">
        <v>316</v>
      </c>
      <c r="O14" s="18" t="n">
        <v>137</v>
      </c>
      <c r="P14" s="19" t="n">
        <f aca="false">SUM(M14:O14)</f>
        <v>2345</v>
      </c>
      <c r="Q14" s="18" t="n">
        <v>7360</v>
      </c>
      <c r="R14" s="18" t="n">
        <v>7</v>
      </c>
      <c r="S14" s="20" t="n">
        <f aca="false">P14/Q14</f>
        <v>0.318614130434783</v>
      </c>
      <c r="T14" s="19" t="n">
        <f aca="false">L14/Q14</f>
        <v>33097.8260869565</v>
      </c>
      <c r="U14" s="19" t="n">
        <f aca="false">L14/R14</f>
        <v>34800000</v>
      </c>
      <c r="V14" s="21" t="n">
        <v>5.7</v>
      </c>
      <c r="W14" s="22" t="n">
        <f aca="false">H14/K14</f>
        <v>1.27450980392157</v>
      </c>
      <c r="X14" s="23"/>
    </row>
    <row r="15" customFormat="false" ht="15" hidden="false" customHeight="false" outlineLevel="0" collapsed="false">
      <c r="A15" s="16" t="s">
        <v>82</v>
      </c>
      <c r="B15" s="16" t="s">
        <v>31</v>
      </c>
      <c r="C15" s="17" t="s">
        <v>71</v>
      </c>
      <c r="D15" s="18" t="n">
        <v>41900000</v>
      </c>
      <c r="E15" s="18" t="n">
        <v>0</v>
      </c>
      <c r="F15" s="18" t="n">
        <v>76300000</v>
      </c>
      <c r="G15" s="18" t="n">
        <v>14700000</v>
      </c>
      <c r="H15" s="19" t="n">
        <f aca="false">SUM(D15:G15)</f>
        <v>132900000</v>
      </c>
      <c r="I15" s="18" t="n">
        <v>125200000</v>
      </c>
      <c r="J15" s="18" t="n">
        <v>27600000</v>
      </c>
      <c r="K15" s="19" t="n">
        <f aca="false">I15+J15</f>
        <v>152800000</v>
      </c>
      <c r="L15" s="19" t="n">
        <f aca="false">H15+K15</f>
        <v>285700000</v>
      </c>
      <c r="M15" s="18" t="n">
        <v>3158</v>
      </c>
      <c r="N15" s="18" t="n">
        <v>151</v>
      </c>
      <c r="O15" s="18" t="n">
        <v>583</v>
      </c>
      <c r="P15" s="19" t="n">
        <f aca="false">SUM(M15:O15)</f>
        <v>3892</v>
      </c>
      <c r="Q15" s="18" t="n">
        <v>15552</v>
      </c>
      <c r="R15" s="18" t="n">
        <v>17</v>
      </c>
      <c r="S15" s="20" t="n">
        <f aca="false">P15/Q15</f>
        <v>0.250257201646091</v>
      </c>
      <c r="T15" s="19" t="n">
        <f aca="false">L15/Q15</f>
        <v>18370.6275720165</v>
      </c>
      <c r="U15" s="19" t="n">
        <f aca="false">L15/R15</f>
        <v>16805882.3529412</v>
      </c>
      <c r="V15" s="21" t="n">
        <v>2.7</v>
      </c>
      <c r="W15" s="22" t="n">
        <f aca="false">H15/K15</f>
        <v>0.869764397905759</v>
      </c>
      <c r="X15" s="23"/>
    </row>
    <row r="16" customFormat="false" ht="15" hidden="false" customHeight="false" outlineLevel="0" collapsed="false">
      <c r="A16" s="16" t="s">
        <v>83</v>
      </c>
      <c r="B16" s="16" t="s">
        <v>39</v>
      </c>
      <c r="C16" s="17" t="s">
        <v>74</v>
      </c>
      <c r="D16" s="18" t="n">
        <v>80400000</v>
      </c>
      <c r="E16" s="18" t="n">
        <v>0</v>
      </c>
      <c r="F16" s="18" t="n">
        <v>70200000</v>
      </c>
      <c r="G16" s="18" t="n">
        <v>38900000</v>
      </c>
      <c r="H16" s="19" t="n">
        <f aca="false">SUM(D16:G16)</f>
        <v>189500000</v>
      </c>
      <c r="I16" s="18"/>
      <c r="J16" s="18"/>
      <c r="K16" s="18" t="n">
        <v>212300000</v>
      </c>
      <c r="L16" s="19" t="n">
        <f aca="false">H16+K16</f>
        <v>401800000</v>
      </c>
      <c r="M16" s="18" t="n">
        <v>1603</v>
      </c>
      <c r="N16" s="18" t="n">
        <v>548</v>
      </c>
      <c r="O16" s="18" t="n">
        <v>553</v>
      </c>
      <c r="P16" s="19" t="n">
        <f aca="false">SUM(M16:O16)</f>
        <v>2704</v>
      </c>
      <c r="Q16" s="18" t="n">
        <v>21482</v>
      </c>
      <c r="R16" s="18" t="n">
        <v>17</v>
      </c>
      <c r="S16" s="20" t="n">
        <f aca="false">P16/Q16</f>
        <v>0.125872823759427</v>
      </c>
      <c r="T16" s="19" t="n">
        <f aca="false">L16/Q16</f>
        <v>18704.0312820035</v>
      </c>
      <c r="U16" s="19" t="n">
        <f aca="false">L16/R16</f>
        <v>23635294.1176471</v>
      </c>
      <c r="V16" s="21" t="n">
        <v>2.6</v>
      </c>
      <c r="W16" s="22" t="n">
        <f aca="false">H16/K16</f>
        <v>0.892604804521903</v>
      </c>
      <c r="X16" s="23"/>
    </row>
    <row r="17" customFormat="false" ht="15" hidden="false" customHeight="false" outlineLevel="0" collapsed="false">
      <c r="A17" s="16" t="s">
        <v>84</v>
      </c>
      <c r="B17" s="16" t="s">
        <v>39</v>
      </c>
      <c r="C17" s="17" t="s">
        <v>72</v>
      </c>
      <c r="D17" s="18" t="n">
        <v>58100000</v>
      </c>
      <c r="E17" s="18" t="n">
        <v>0</v>
      </c>
      <c r="F17" s="18" t="n">
        <v>73400000</v>
      </c>
      <c r="G17" s="18" t="n">
        <v>19300000</v>
      </c>
      <c r="H17" s="19" t="n">
        <f aca="false">SUM(D17:G17)</f>
        <v>150800000</v>
      </c>
      <c r="I17" s="18"/>
      <c r="J17" s="18"/>
      <c r="K17" s="18" t="n">
        <v>77700000</v>
      </c>
      <c r="L17" s="19" t="n">
        <f aca="false">H17+K17</f>
        <v>228500000</v>
      </c>
      <c r="M17" s="18" t="n">
        <v>3516</v>
      </c>
      <c r="N17" s="18" t="n">
        <v>921</v>
      </c>
      <c r="O17" s="18" t="n">
        <v>711</v>
      </c>
      <c r="P17" s="19" t="n">
        <f aca="false">SUM(M17:O17)</f>
        <v>5148</v>
      </c>
      <c r="Q17" s="18" t="n">
        <v>17506</v>
      </c>
      <c r="R17" s="18" t="n">
        <v>20</v>
      </c>
      <c r="S17" s="20" t="n">
        <f aca="false">P17/Q17</f>
        <v>0.294070604364218</v>
      </c>
      <c r="T17" s="19" t="n">
        <f aca="false">L17/Q17</f>
        <v>13052.6676568034</v>
      </c>
      <c r="U17" s="19" t="n">
        <f aca="false">L17/R17</f>
        <v>11425000</v>
      </c>
      <c r="V17" s="21" t="n">
        <v>3</v>
      </c>
      <c r="W17" s="22" t="n">
        <f aca="false">H17/K17</f>
        <v>1.94079794079794</v>
      </c>
      <c r="X17" s="23"/>
    </row>
    <row r="18" customFormat="false" ht="15" hidden="false" customHeight="false" outlineLevel="0" collapsed="false">
      <c r="A18" s="16" t="s">
        <v>85</v>
      </c>
      <c r="B18" s="16" t="s">
        <v>37</v>
      </c>
      <c r="C18" s="17" t="s">
        <v>71</v>
      </c>
      <c r="D18" s="18" t="n">
        <v>29100000</v>
      </c>
      <c r="E18" s="18" t="n">
        <v>19574992</v>
      </c>
      <c r="F18" s="18" t="n">
        <v>119700000</v>
      </c>
      <c r="G18" s="18" t="n">
        <v>63200000</v>
      </c>
      <c r="H18" s="19" t="n">
        <f aca="false">SUM(D18:G18)</f>
        <v>231574992</v>
      </c>
      <c r="I18" s="18" t="n">
        <v>32100000</v>
      </c>
      <c r="J18" s="18" t="n">
        <v>64100000</v>
      </c>
      <c r="K18" s="19" t="n">
        <f aca="false">I18+J18</f>
        <v>96200000</v>
      </c>
      <c r="L18" s="19" t="n">
        <f aca="false">H18+K18</f>
        <v>327774992</v>
      </c>
      <c r="M18" s="18" t="n">
        <v>1333</v>
      </c>
      <c r="N18" s="18" t="n">
        <v>850</v>
      </c>
      <c r="O18" s="18" t="n">
        <v>752</v>
      </c>
      <c r="P18" s="19" t="n">
        <f aca="false">SUM(M18:O18)</f>
        <v>2935</v>
      </c>
      <c r="Q18" s="18" t="n">
        <v>11416</v>
      </c>
      <c r="R18" s="18" t="n">
        <v>22</v>
      </c>
      <c r="S18" s="20" t="n">
        <f aca="false">P18/Q18</f>
        <v>0.257095304835319</v>
      </c>
      <c r="T18" s="19" t="n">
        <f aca="false">L18/Q18</f>
        <v>28711.8948843728</v>
      </c>
      <c r="U18" s="19" t="n">
        <f aca="false">L18/R18</f>
        <v>14898863.2727273</v>
      </c>
      <c r="V18" s="21" t="n">
        <v>4.7</v>
      </c>
      <c r="W18" s="22" t="n">
        <f aca="false">H18/K18</f>
        <v>2.40722444906445</v>
      </c>
      <c r="X18" s="23"/>
    </row>
    <row r="19" customFormat="false" ht="15" hidden="false" customHeight="false" outlineLevel="0" collapsed="false">
      <c r="A19" s="16" t="s">
        <v>86</v>
      </c>
      <c r="B19" s="16" t="s">
        <v>37</v>
      </c>
      <c r="C19" s="17" t="s">
        <v>73</v>
      </c>
      <c r="D19" s="18" t="n">
        <v>85900000</v>
      </c>
      <c r="E19" s="18" t="n">
        <v>67602039</v>
      </c>
      <c r="F19" s="18" t="n">
        <v>32000000</v>
      </c>
      <c r="G19" s="18" t="n">
        <v>26600000</v>
      </c>
      <c r="H19" s="19" t="n">
        <f aca="false">SUM(D19:G19)</f>
        <v>212102039</v>
      </c>
      <c r="I19" s="18" t="n">
        <v>134700000</v>
      </c>
      <c r="J19" s="18" t="n">
        <v>26900000</v>
      </c>
      <c r="K19" s="19" t="n">
        <f aca="false">I19+J19</f>
        <v>161600000</v>
      </c>
      <c r="L19" s="19" t="n">
        <f aca="false">H19+K19</f>
        <v>373702039</v>
      </c>
      <c r="M19" s="18" t="n">
        <v>2291</v>
      </c>
      <c r="N19" s="18" t="n">
        <v>0</v>
      </c>
      <c r="O19" s="18" t="n">
        <v>861</v>
      </c>
      <c r="P19" s="19" t="n">
        <f aca="false">SUM(M19:O19)</f>
        <v>3152</v>
      </c>
      <c r="Q19" s="18" t="n">
        <v>15277</v>
      </c>
      <c r="R19" s="18" t="n">
        <v>12</v>
      </c>
      <c r="S19" s="20" t="n">
        <f aca="false">P19/Q19</f>
        <v>0.206323231000851</v>
      </c>
      <c r="T19" s="19" t="n">
        <f aca="false">L19/Q19</f>
        <v>24461.7424232506</v>
      </c>
      <c r="U19" s="19" t="n">
        <f aca="false">L19/R19</f>
        <v>31141836.5833333</v>
      </c>
      <c r="V19" s="21" t="n">
        <v>5.9</v>
      </c>
      <c r="W19" s="22" t="n">
        <f aca="false">H19/K19</f>
        <v>1.31251261757426</v>
      </c>
      <c r="X19" s="23"/>
    </row>
    <row r="20" customFormat="false" ht="15" hidden="false" customHeight="false" outlineLevel="0" collapsed="false">
      <c r="A20" s="16" t="s">
        <v>87</v>
      </c>
      <c r="B20" s="16" t="s">
        <v>31</v>
      </c>
      <c r="C20" s="17" t="s">
        <v>72</v>
      </c>
      <c r="D20" s="18" t="n">
        <v>31500000</v>
      </c>
      <c r="E20" s="18" t="n">
        <v>0</v>
      </c>
      <c r="F20" s="18" t="n">
        <v>79700000</v>
      </c>
      <c r="G20" s="18" t="n">
        <v>30000000</v>
      </c>
      <c r="H20" s="19" t="n">
        <f aca="false">SUM(D20:G20)</f>
        <v>141200000</v>
      </c>
      <c r="I20" s="18" t="n">
        <v>108500000</v>
      </c>
      <c r="J20" s="18" t="n">
        <v>40200000</v>
      </c>
      <c r="K20" s="19" t="n">
        <f aca="false">I20+J20</f>
        <v>148700000</v>
      </c>
      <c r="L20" s="19" t="n">
        <f aca="false">H20+K20</f>
        <v>289900000</v>
      </c>
      <c r="M20" s="18" t="n">
        <v>1668</v>
      </c>
      <c r="N20" s="18" t="n">
        <v>540</v>
      </c>
      <c r="O20" s="18" t="n">
        <v>822</v>
      </c>
      <c r="P20" s="19" t="n">
        <f aca="false">SUM(M20:O20)</f>
        <v>3030</v>
      </c>
      <c r="Q20" s="18" t="n">
        <v>18192</v>
      </c>
      <c r="R20" s="18" t="n">
        <v>28</v>
      </c>
      <c r="S20" s="20" t="n">
        <f aca="false">P20/Q20</f>
        <v>0.16655672823219</v>
      </c>
      <c r="T20" s="19" t="n">
        <f aca="false">L20/Q20</f>
        <v>15935.5760773967</v>
      </c>
      <c r="U20" s="19" t="n">
        <f aca="false">L20/R20</f>
        <v>10353571.4285714</v>
      </c>
      <c r="V20" s="21" t="n">
        <v>4.5</v>
      </c>
      <c r="W20" s="22" t="n">
        <f aca="false">H20/K20</f>
        <v>0.949562878278413</v>
      </c>
      <c r="X20" s="23"/>
    </row>
    <row r="21" customFormat="false" ht="15" hidden="false" customHeight="false" outlineLevel="0" collapsed="false">
      <c r="A21" s="16" t="s">
        <v>88</v>
      </c>
      <c r="B21" s="16" t="s">
        <v>33</v>
      </c>
      <c r="C21" s="17" t="s">
        <v>72</v>
      </c>
      <c r="D21" s="18" t="n">
        <v>55500000</v>
      </c>
      <c r="E21" s="18" t="n">
        <v>0</v>
      </c>
      <c r="F21" s="18" t="n">
        <v>133400000</v>
      </c>
      <c r="G21" s="18" t="n">
        <v>29100000</v>
      </c>
      <c r="H21" s="19" t="n">
        <f aca="false">SUM(D21:G21)</f>
        <v>218000000</v>
      </c>
      <c r="I21" s="18" t="n">
        <v>81300000</v>
      </c>
      <c r="J21" s="18" t="n">
        <v>16800000</v>
      </c>
      <c r="K21" s="19" t="n">
        <f aca="false">I21+J21</f>
        <v>98100000</v>
      </c>
      <c r="L21" s="19" t="n">
        <f aca="false">H21+K21</f>
        <v>316100000</v>
      </c>
      <c r="M21" s="18" t="n">
        <v>3646</v>
      </c>
      <c r="N21" s="18" t="n">
        <v>1184</v>
      </c>
      <c r="O21" s="18" t="n">
        <v>368</v>
      </c>
      <c r="P21" s="19" t="n">
        <f aca="false">SUM(M21:O21)</f>
        <v>5198</v>
      </c>
      <c r="Q21" s="18" t="n">
        <v>16457</v>
      </c>
      <c r="R21" s="18" t="n">
        <v>22</v>
      </c>
      <c r="S21" s="20" t="n">
        <f aca="false">P21/Q21</f>
        <v>0.315853436227745</v>
      </c>
      <c r="T21" s="19" t="n">
        <f aca="false">L21/Q21</f>
        <v>19207.6320106945</v>
      </c>
      <c r="U21" s="19" t="n">
        <f aca="false">L21/R21</f>
        <v>14368181.8181818</v>
      </c>
      <c r="V21" s="21" t="n">
        <v>6.2</v>
      </c>
      <c r="W21" s="22" t="n">
        <f aca="false">H21/K21</f>
        <v>2.22222222222222</v>
      </c>
      <c r="X21" s="23" t="n">
        <v>0.68</v>
      </c>
    </row>
    <row r="22" customFormat="false" ht="15" hidden="false" customHeight="false" outlineLevel="0" collapsed="false">
      <c r="A22" s="16" t="s">
        <v>32</v>
      </c>
      <c r="B22" s="16" t="s">
        <v>33</v>
      </c>
      <c r="C22" s="17" t="s">
        <v>73</v>
      </c>
      <c r="D22" s="18" t="n">
        <v>67900000</v>
      </c>
      <c r="E22" s="18" t="n">
        <v>0</v>
      </c>
      <c r="F22" s="18" t="n">
        <v>57000000</v>
      </c>
      <c r="G22" s="18" t="n">
        <v>31500000</v>
      </c>
      <c r="H22" s="19" t="n">
        <f aca="false">SUM(D22:G22)</f>
        <v>156400000</v>
      </c>
      <c r="I22" s="18" t="n">
        <v>171400000</v>
      </c>
      <c r="J22" s="18" t="n">
        <v>26400000</v>
      </c>
      <c r="K22" s="19" t="n">
        <f aca="false">I22+J22</f>
        <v>197800000</v>
      </c>
      <c r="L22" s="19" t="n">
        <f aca="false">H22+K22</f>
        <v>354200000</v>
      </c>
      <c r="M22" s="18" t="n">
        <v>2424</v>
      </c>
      <c r="N22" s="18" t="n">
        <v>811</v>
      </c>
      <c r="O22" s="18" t="n">
        <v>197</v>
      </c>
      <c r="P22" s="19" t="n">
        <f aca="false">SUM(M22:O22)</f>
        <v>3432</v>
      </c>
      <c r="Q22" s="18" t="n">
        <v>20904</v>
      </c>
      <c r="R22" s="18" t="n">
        <v>23</v>
      </c>
      <c r="S22" s="20" t="n">
        <f aca="false">P22/Q22</f>
        <v>0.164179104477612</v>
      </c>
      <c r="T22" s="19" t="n">
        <f aca="false">L22/Q22</f>
        <v>16944.1255262151</v>
      </c>
      <c r="U22" s="19" t="n">
        <f aca="false">L22/R22</f>
        <v>15400000</v>
      </c>
      <c r="V22" s="21" t="n">
        <v>5.2</v>
      </c>
      <c r="W22" s="22" t="n">
        <f aca="false">H22/K22</f>
        <v>0.790697674418605</v>
      </c>
      <c r="X22" s="23" t="n">
        <v>0.36</v>
      </c>
    </row>
    <row r="23" customFormat="false" ht="15" hidden="false" customHeight="false" outlineLevel="0" collapsed="false">
      <c r="A23" s="16" t="s">
        <v>35</v>
      </c>
      <c r="B23" s="16" t="s">
        <v>31</v>
      </c>
      <c r="C23" s="17" t="s">
        <v>72</v>
      </c>
      <c r="D23" s="18" t="n">
        <v>28000000</v>
      </c>
      <c r="E23" s="18" t="n">
        <v>0</v>
      </c>
      <c r="F23" s="18" t="n">
        <v>128000000</v>
      </c>
      <c r="G23" s="18" t="n">
        <v>8300000</v>
      </c>
      <c r="H23" s="19" t="n">
        <f aca="false">SUM(D23:G23)</f>
        <v>164300000</v>
      </c>
      <c r="I23" s="18" t="n">
        <v>27500000</v>
      </c>
      <c r="J23" s="18" t="n">
        <v>16900000</v>
      </c>
      <c r="K23" s="19" t="n">
        <f aca="false">I23+J23</f>
        <v>44400000</v>
      </c>
      <c r="L23" s="19" t="n">
        <f aca="false">H23+K23</f>
        <v>208700000</v>
      </c>
      <c r="M23" s="18" t="n">
        <v>1033</v>
      </c>
      <c r="N23" s="18" t="n">
        <v>739</v>
      </c>
      <c r="O23" s="18" t="n">
        <v>443</v>
      </c>
      <c r="P23" s="19" t="n">
        <f aca="false">SUM(M23:O23)</f>
        <v>2215</v>
      </c>
      <c r="Q23" s="18" t="n">
        <v>7356</v>
      </c>
      <c r="R23" s="18" t="n">
        <v>25</v>
      </c>
      <c r="S23" s="20" t="n">
        <f aca="false">P23/Q23</f>
        <v>0.301114736269712</v>
      </c>
      <c r="T23" s="19" t="n">
        <f aca="false">L23/Q23</f>
        <v>28371.3974986406</v>
      </c>
      <c r="U23" s="19" t="n">
        <f aca="false">L23/R23</f>
        <v>8348000</v>
      </c>
      <c r="V23" s="21" t="n">
        <v>6.6</v>
      </c>
      <c r="W23" s="22" t="n">
        <f aca="false">H23/K23</f>
        <v>3.70045045045045</v>
      </c>
      <c r="X23" s="23"/>
    </row>
    <row r="24" customFormat="false" ht="15" hidden="false" customHeight="false" outlineLevel="0" collapsed="false">
      <c r="A24" s="16" t="s">
        <v>38</v>
      </c>
      <c r="B24" s="16" t="s">
        <v>39</v>
      </c>
      <c r="C24" s="17" t="s">
        <v>74</v>
      </c>
      <c r="D24" s="18" t="n">
        <v>86500000</v>
      </c>
      <c r="E24" s="18" t="n">
        <v>0</v>
      </c>
      <c r="F24" s="18" t="n">
        <v>31600000</v>
      </c>
      <c r="G24" s="18" t="n">
        <v>27600000</v>
      </c>
      <c r="H24" s="19" t="n">
        <f aca="false">SUM(D24:G24)</f>
        <v>145700000</v>
      </c>
      <c r="I24" s="18"/>
      <c r="J24" s="18"/>
      <c r="K24" s="18" t="n">
        <v>97200000</v>
      </c>
      <c r="L24" s="19" t="n">
        <f aca="false">H24+K24</f>
        <v>242900000</v>
      </c>
      <c r="M24" s="18" t="n">
        <v>1897</v>
      </c>
      <c r="N24" s="18" t="n">
        <v>122</v>
      </c>
      <c r="O24" s="18" t="n">
        <v>454</v>
      </c>
      <c r="P24" s="19" t="n">
        <f aca="false">SUM(M24:O24)</f>
        <v>2473</v>
      </c>
      <c r="Q24" s="18" t="n">
        <v>21219</v>
      </c>
      <c r="R24" s="18" t="n">
        <v>13</v>
      </c>
      <c r="S24" s="20" t="n">
        <f aca="false">P24/Q24</f>
        <v>0.11654649135209</v>
      </c>
      <c r="T24" s="19" t="n">
        <f aca="false">L24/Q24</f>
        <v>11447.2878080965</v>
      </c>
      <c r="U24" s="19" t="n">
        <f aca="false">L24/R24</f>
        <v>18684615.3846154</v>
      </c>
      <c r="V24" s="21" t="n">
        <v>5.1</v>
      </c>
      <c r="W24" s="22" t="n">
        <f aca="false">H24/K24</f>
        <v>1.49897119341564</v>
      </c>
      <c r="X24" s="23"/>
    </row>
    <row r="25" customFormat="false" ht="15" hidden="false" customHeight="false" outlineLevel="0" collapsed="false">
      <c r="A25" s="16" t="s">
        <v>41</v>
      </c>
      <c r="B25" s="16" t="s">
        <v>31</v>
      </c>
      <c r="C25" s="17" t="s">
        <v>71</v>
      </c>
      <c r="D25" s="18" t="n">
        <v>34500000</v>
      </c>
      <c r="E25" s="18" t="n">
        <v>0</v>
      </c>
      <c r="F25" s="18" t="n">
        <v>127600000</v>
      </c>
      <c r="G25" s="18" t="n">
        <v>32200000</v>
      </c>
      <c r="H25" s="19" t="n">
        <f aca="false">SUM(D25:G25)</f>
        <v>194300000</v>
      </c>
      <c r="I25" s="18" t="n">
        <v>126100000</v>
      </c>
      <c r="J25" s="18" t="n">
        <v>65700000</v>
      </c>
      <c r="K25" s="19" t="n">
        <f aca="false">I25+J25</f>
        <v>191800000</v>
      </c>
      <c r="L25" s="19" t="n">
        <f aca="false">H25+K25</f>
        <v>386100000</v>
      </c>
      <c r="M25" s="18" t="n">
        <v>2399</v>
      </c>
      <c r="N25" s="18" t="n">
        <v>319</v>
      </c>
      <c r="O25" s="18" t="n">
        <v>243</v>
      </c>
      <c r="P25" s="19" t="n">
        <f aca="false">SUM(M25:O25)</f>
        <v>2961</v>
      </c>
      <c r="Q25" s="18" t="n">
        <v>18904</v>
      </c>
      <c r="R25" s="18" t="n">
        <v>24</v>
      </c>
      <c r="S25" s="20" t="n">
        <f aca="false">P25/Q25</f>
        <v>0.156633516716039</v>
      </c>
      <c r="T25" s="19" t="n">
        <f aca="false">L25/Q25</f>
        <v>20424.2488362251</v>
      </c>
      <c r="U25" s="19" t="n">
        <f aca="false">L25/R25</f>
        <v>16087500</v>
      </c>
      <c r="V25" s="21" t="n">
        <v>6</v>
      </c>
      <c r="W25" s="22" t="n">
        <f aca="false">H25/K25</f>
        <v>1.01303441084463</v>
      </c>
      <c r="X25" s="23"/>
    </row>
    <row r="26" customFormat="false" ht="15" hidden="false" customHeight="false" outlineLevel="0" collapsed="false">
      <c r="A26" s="16" t="s">
        <v>43</v>
      </c>
      <c r="B26" s="16" t="s">
        <v>33</v>
      </c>
      <c r="C26" s="17" t="s">
        <v>74</v>
      </c>
      <c r="D26" s="18" t="n">
        <v>29500000</v>
      </c>
      <c r="E26" s="18" t="n">
        <v>0</v>
      </c>
      <c r="F26" s="18" t="n">
        <v>95400000</v>
      </c>
      <c r="G26" s="18" t="n">
        <v>37500000</v>
      </c>
      <c r="H26" s="19" t="n">
        <f aca="false">SUM(D26:G26)</f>
        <v>162400000</v>
      </c>
      <c r="I26" s="18" t="n">
        <v>121200000</v>
      </c>
      <c r="J26" s="18" t="n">
        <v>50000000</v>
      </c>
      <c r="K26" s="19" t="n">
        <f aca="false">I26+J26</f>
        <v>171200000</v>
      </c>
      <c r="L26" s="19" t="n">
        <f aca="false">H26+K26</f>
        <v>333600000</v>
      </c>
      <c r="M26" s="18" t="n">
        <v>2009</v>
      </c>
      <c r="N26" s="18" t="n">
        <v>51</v>
      </c>
      <c r="O26" s="18" t="n">
        <v>290</v>
      </c>
      <c r="P26" s="19" t="n">
        <f aca="false">SUM(M26:O26)</f>
        <v>2350</v>
      </c>
      <c r="Q26" s="18" t="n">
        <v>18686</v>
      </c>
      <c r="R26" s="18" t="n">
        <v>34</v>
      </c>
      <c r="S26" s="20" t="n">
        <f aca="false">P26/Q26</f>
        <v>0.125762603018302</v>
      </c>
      <c r="T26" s="19" t="n">
        <f aca="false">L26/Q26</f>
        <v>17852.9380284705</v>
      </c>
      <c r="U26" s="19" t="n">
        <f aca="false">L26/R26</f>
        <v>9811764.70588235</v>
      </c>
      <c r="V26" s="21" t="n">
        <v>5.1</v>
      </c>
      <c r="W26" s="22" t="n">
        <f aca="false">H26/K26</f>
        <v>0.948598130841122</v>
      </c>
      <c r="X26" s="23" t="n">
        <v>0.85</v>
      </c>
    </row>
    <row r="28" customFormat="false" ht="39.75" hidden="false" customHeight="true" outlineLevel="0" collapsed="false">
      <c r="A28" s="24" t="s">
        <v>89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</sheetData>
  <mergeCells count="2">
    <mergeCell ref="A1:X1"/>
    <mergeCell ref="A28:X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6"/>
    <col collapsed="false" customWidth="true" hidden="false" outlineLevel="0" max="3" min="3" style="0" width="12"/>
    <col collapsed="false" customWidth="true" hidden="false" outlineLevel="0" max="4" min="4" style="0" width="15"/>
    <col collapsed="false" customWidth="true" hidden="false" outlineLevel="0" max="5" min="5" style="0" width="14"/>
    <col collapsed="false" customWidth="true" hidden="false" outlineLevel="0" max="7" min="6" style="0" width="15"/>
    <col collapsed="false" customWidth="true" hidden="false" outlineLevel="0" max="8" min="8" style="0" width="13"/>
    <col collapsed="false" customWidth="true" hidden="false" outlineLevel="0" max="9" min="9" style="0" width="14"/>
  </cols>
  <sheetData>
    <row r="1" customFormat="false" ht="25.5" hidden="false" customHeight="true" outlineLevel="0" collapsed="false">
      <c r="A1" s="25" t="s">
        <v>90</v>
      </c>
      <c r="B1" s="25"/>
      <c r="C1" s="25"/>
      <c r="D1" s="25"/>
      <c r="E1" s="25"/>
      <c r="F1" s="25"/>
      <c r="G1" s="25"/>
      <c r="H1" s="25"/>
      <c r="I1" s="25"/>
    </row>
    <row r="2" customFormat="false" ht="15" hidden="false" customHeight="false" outlineLevel="0" collapsed="false">
      <c r="A2" s="26" t="s">
        <v>91</v>
      </c>
    </row>
    <row r="3" customFormat="false" ht="43.25" hidden="false" customHeight="false" outlineLevel="0" collapsed="false">
      <c r="A3" s="27" t="s">
        <v>92</v>
      </c>
      <c r="B3" s="28" t="n">
        <v>0.3</v>
      </c>
    </row>
    <row r="4" customFormat="false" ht="43.25" hidden="false" customHeight="false" outlineLevel="0" collapsed="false">
      <c r="A4" s="27" t="s">
        <v>93</v>
      </c>
      <c r="B4" s="28" t="n">
        <v>0.3</v>
      </c>
    </row>
    <row r="5" customFormat="false" ht="53.7" hidden="false" customHeight="false" outlineLevel="0" collapsed="false">
      <c r="A5" s="27" t="s">
        <v>94</v>
      </c>
      <c r="B5" s="28" t="n">
        <v>0.25</v>
      </c>
    </row>
    <row r="6" customFormat="false" ht="53.7" hidden="false" customHeight="false" outlineLevel="0" collapsed="false">
      <c r="A6" s="27" t="s">
        <v>95</v>
      </c>
      <c r="B6" s="28" t="n">
        <v>0.15</v>
      </c>
    </row>
    <row r="7" customFormat="false" ht="15" hidden="false" customHeight="false" outlineLevel="0" collapsed="false">
      <c r="A7" s="29" t="s">
        <v>96</v>
      </c>
      <c r="B7" s="30" t="n">
        <f aca="false">SUM(B3:B6)</f>
        <v>1</v>
      </c>
    </row>
    <row r="9" customFormat="false" ht="39.75" hidden="false" customHeight="true" outlineLevel="0" collapsed="false">
      <c r="A9" s="5" t="s">
        <v>97</v>
      </c>
      <c r="B9" s="5" t="s">
        <v>47</v>
      </c>
      <c r="C9" s="5" t="s">
        <v>48</v>
      </c>
      <c r="D9" s="5" t="s">
        <v>98</v>
      </c>
      <c r="E9" s="5" t="s">
        <v>99</v>
      </c>
      <c r="F9" s="5" t="s">
        <v>100</v>
      </c>
      <c r="G9" s="5" t="s">
        <v>101</v>
      </c>
      <c r="H9" s="5" t="s">
        <v>102</v>
      </c>
      <c r="I9" s="5" t="s">
        <v>103</v>
      </c>
    </row>
    <row r="10" customFormat="false" ht="15" hidden="false" customHeight="false" outlineLevel="0" collapsed="false">
      <c r="A10" s="12" t="n">
        <f aca="false">RANK(H10,$H$10:$H$33,0)</f>
        <v>1</v>
      </c>
      <c r="B10" s="6" t="s">
        <v>30</v>
      </c>
      <c r="C10" s="12" t="s">
        <v>31</v>
      </c>
      <c r="D10" s="31" t="n">
        <f aca="false">('Normalize Veri'!T3-MIN('Normalize Veri'!$T$3:$T$26))/(MAX('Normalize Veri'!$T$3:$T$26)-MIN('Normalize Veri'!$T$3:$T$26))*100</f>
        <v>99.6239475322795</v>
      </c>
      <c r="E10" s="31" t="n">
        <f aca="false">('Normalize Veri'!S3-MIN('Normalize Veri'!$S$3:$S$26))/(MAX('Normalize Veri'!$S$3:$S$26)-MIN('Normalize Veri'!$S$3:$S$26))*100</f>
        <v>91.1604688444502</v>
      </c>
      <c r="F10" s="31" t="n">
        <f aca="false">(MAX('Normalize Veri'!$V$3:$V$26)-'Normalize Veri'!V3)/(MAX('Normalize Veri'!$V$3:$V$26)-MIN('Normalize Veri'!$V$3:$V$26))*100</f>
        <v>66.6666666666667</v>
      </c>
      <c r="G10" s="31" t="n">
        <f aca="false">('Normalize Veri'!U3-MIN('Normalize Veri'!$U$3:$U$26))/(MAX('Normalize Veri'!$U$3:$U$26)-MIN('Normalize Veri'!$U$3:$U$26))*100</f>
        <v>68.8890689376821</v>
      </c>
      <c r="H10" s="32" t="n">
        <f aca="false">$B$3*D10+$B$4*E10+$B$5*F10+$B$6*G10</f>
        <v>84.2353519203379</v>
      </c>
      <c r="I10" s="33" t="str">
        <f aca="false">IF(A10&lt;=6,"Üst (Lider)",IF(A10&lt;=12,"Üst-Orta",IF(A10&lt;=18,"Alt-Orta","Alt (Öncelikli)")))</f>
        <v>Üst (Lider)</v>
      </c>
    </row>
    <row r="11" customFormat="false" ht="15" hidden="false" customHeight="false" outlineLevel="0" collapsed="false">
      <c r="A11" s="12" t="n">
        <f aca="false">RANK(H11,$H$10:$H$33,0)</f>
        <v>2</v>
      </c>
      <c r="B11" s="6" t="s">
        <v>34</v>
      </c>
      <c r="C11" s="12" t="s">
        <v>31</v>
      </c>
      <c r="D11" s="31" t="n">
        <f aca="false">('Normalize Veri'!T4-MIN('Normalize Veri'!$T$3:$T$26))/(MAX('Normalize Veri'!$T$3:$T$26)-MIN('Normalize Veri'!$T$3:$T$26))*100</f>
        <v>95.8216991051639</v>
      </c>
      <c r="E11" s="31" t="n">
        <f aca="false">('Normalize Veri'!S4-MIN('Normalize Veri'!$S$3:$S$26))/(MAX('Normalize Veri'!$S$3:$S$26)-MIN('Normalize Veri'!$S$3:$S$26))*100</f>
        <v>100</v>
      </c>
      <c r="F11" s="31" t="n">
        <f aca="false">(MAX('Normalize Veri'!$V$3:$V$26)-'Normalize Veri'!V4)/(MAX('Normalize Veri'!$V$3:$V$26)-MIN('Normalize Veri'!$V$3:$V$26))*100</f>
        <v>81.4814814814815</v>
      </c>
      <c r="G11" s="31" t="n">
        <f aca="false">('Normalize Veri'!U4-MIN('Normalize Veri'!$U$3:$U$26))/(MAX('Normalize Veri'!$U$3:$U$26)-MIN('Normalize Veri'!$U$3:$U$26))*100</f>
        <v>32.9093184252933</v>
      </c>
      <c r="H11" s="32" t="n">
        <f aca="false">$B$3*D11+$B$4*E11+$B$5*F11+$B$6*G11</f>
        <v>84.0532778657135</v>
      </c>
      <c r="I11" s="33" t="str">
        <f aca="false">IF(A11&lt;=6,"Üst (Lider)",IF(A11&lt;=12,"Üst-Orta",IF(A11&lt;=18,"Alt-Orta","Alt (Öncelikli)")))</f>
        <v>Üst (Lider)</v>
      </c>
    </row>
    <row r="12" customFormat="false" ht="15" hidden="false" customHeight="false" outlineLevel="0" collapsed="false">
      <c r="A12" s="12" t="n">
        <f aca="false">RANK(H12,$H$10:$H$33,0)</f>
        <v>3</v>
      </c>
      <c r="B12" s="6" t="s">
        <v>36</v>
      </c>
      <c r="C12" s="12" t="s">
        <v>37</v>
      </c>
      <c r="D12" s="31" t="n">
        <f aca="false">('Normalize Veri'!T5-MIN('Normalize Veri'!$T$3:$T$26))/(MAX('Normalize Veri'!$T$3:$T$26)-MIN('Normalize Veri'!$T$3:$T$26))*100</f>
        <v>50.6567247546641</v>
      </c>
      <c r="E12" s="31" t="n">
        <f aca="false">('Normalize Veri'!S5-MIN('Normalize Veri'!$S$3:$S$26))/(MAX('Normalize Veri'!$S$3:$S$26)-MIN('Normalize Veri'!$S$3:$S$26))*100</f>
        <v>46.1900487775696</v>
      </c>
      <c r="F12" s="31" t="n">
        <f aca="false">(MAX('Normalize Veri'!$V$3:$V$26)-'Normalize Veri'!V5)/(MAX('Normalize Veri'!$V$3:$V$26)-MIN('Normalize Veri'!$V$3:$V$26))*100</f>
        <v>75.9259259259259</v>
      </c>
      <c r="G12" s="31" t="n">
        <f aca="false">('Normalize Veri'!U5-MIN('Normalize Veri'!$U$3:$U$26))/(MAX('Normalize Veri'!$U$3:$U$26)-MIN('Normalize Veri'!$U$3:$U$26))*100</f>
        <v>0.991332000972264</v>
      </c>
      <c r="H12" s="32" t="n">
        <f aca="false">$B$3*D12+$B$4*E12+$B$5*F12+$B$6*G12</f>
        <v>48.1842133412974</v>
      </c>
      <c r="I12" s="33" t="str">
        <f aca="false">IF(A12&lt;=6,"Üst (Lider)",IF(A12&lt;=12,"Üst-Orta",IF(A12&lt;=18,"Alt-Orta","Alt (Öncelikli)")))</f>
        <v>Üst (Lider)</v>
      </c>
    </row>
    <row r="13" customFormat="false" ht="15" hidden="false" customHeight="false" outlineLevel="0" collapsed="false">
      <c r="A13" s="12" t="n">
        <f aca="false">RANK(H13,$H$10:$H$33,0)</f>
        <v>4</v>
      </c>
      <c r="B13" s="6" t="s">
        <v>40</v>
      </c>
      <c r="C13" s="12" t="s">
        <v>33</v>
      </c>
      <c r="D13" s="31" t="n">
        <f aca="false">('Normalize Veri'!T6-MIN('Normalize Veri'!$T$3:$T$26))/(MAX('Normalize Veri'!$T$3:$T$26)-MIN('Normalize Veri'!$T$3:$T$26))*100</f>
        <v>100</v>
      </c>
      <c r="E13" s="31" t="n">
        <f aca="false">('Normalize Veri'!S6-MIN('Normalize Veri'!$S$3:$S$26))/(MAX('Normalize Veri'!$S$3:$S$26)-MIN('Normalize Veri'!$S$3:$S$26))*100</f>
        <v>35.9007432751089</v>
      </c>
      <c r="F13" s="31" t="n">
        <f aca="false">(MAX('Normalize Veri'!$V$3:$V$26)-'Normalize Veri'!V6)/(MAX('Normalize Veri'!$V$3:$V$26)-MIN('Normalize Veri'!$V$3:$V$26))*100</f>
        <v>7.4074074074074</v>
      </c>
      <c r="G13" s="31" t="n">
        <f aca="false">('Normalize Veri'!U6-MIN('Normalize Veri'!$U$3:$U$26))/(MAX('Normalize Veri'!$U$3:$U$26)-MIN('Normalize Veri'!$U$3:$U$26))*100</f>
        <v>25.7350665107167</v>
      </c>
      <c r="H13" s="32" t="n">
        <f aca="false">$B$3*D13+$B$4*E13+$B$5*F13+$B$6*G13</f>
        <v>46.482334810992</v>
      </c>
      <c r="I13" s="33" t="str">
        <f aca="false">IF(A13&lt;=6,"Üst (Lider)",IF(A13&lt;=12,"Üst-Orta",IF(A13&lt;=18,"Alt-Orta","Alt (Öncelikli)")))</f>
        <v>Üst (Lider)</v>
      </c>
    </row>
    <row r="14" customFormat="false" ht="15" hidden="false" customHeight="false" outlineLevel="0" collapsed="false">
      <c r="A14" s="12" t="n">
        <f aca="false">RANK(H14,$H$10:$H$33,0)</f>
        <v>5</v>
      </c>
      <c r="B14" s="6" t="s">
        <v>42</v>
      </c>
      <c r="C14" s="12" t="s">
        <v>31</v>
      </c>
      <c r="D14" s="31" t="n">
        <f aca="false">('Normalize Veri'!T7-MIN('Normalize Veri'!$T$3:$T$26))/(MAX('Normalize Veri'!$T$3:$T$26)-MIN('Normalize Veri'!$T$3:$T$26))*100</f>
        <v>34.0160598150155</v>
      </c>
      <c r="E14" s="31" t="n">
        <f aca="false">('Normalize Veri'!S7-MIN('Normalize Veri'!$S$3:$S$26))/(MAX('Normalize Veri'!$S$3:$S$26)-MIN('Normalize Veri'!$S$3:$S$26))*100</f>
        <v>8.74037542087112</v>
      </c>
      <c r="F14" s="31" t="n">
        <f aca="false">(MAX('Normalize Veri'!$V$3:$V$26)-'Normalize Veri'!V7)/(MAX('Normalize Veri'!$V$3:$V$26)-MIN('Normalize Veri'!$V$3:$V$26))*100</f>
        <v>64.8148148148148</v>
      </c>
      <c r="G14" s="31" t="n">
        <f aca="false">('Normalize Veri'!U7-MIN('Normalize Veri'!$U$3:$U$26))/(MAX('Normalize Veri'!$U$3:$U$26)-MIN('Normalize Veri'!$U$3:$U$26))*100</f>
        <v>87.0439889209976</v>
      </c>
      <c r="H14" s="32" t="n">
        <f aca="false">$B$3*D14+$B$4*E14+$B$5*F14+$B$6*G14</f>
        <v>42.0872326126193</v>
      </c>
      <c r="I14" s="33" t="str">
        <f aca="false">IF(A14&lt;=6,"Üst (Lider)",IF(A14&lt;=12,"Üst-Orta",IF(A14&lt;=18,"Alt-Orta","Alt (Öncelikli)")))</f>
        <v>Üst (Lider)</v>
      </c>
    </row>
    <row r="15" customFormat="false" ht="15" hidden="false" customHeight="false" outlineLevel="0" collapsed="false">
      <c r="A15" s="12" t="n">
        <f aca="false">RANK(H15,$H$10:$H$33,0)</f>
        <v>6</v>
      </c>
      <c r="B15" s="6" t="s">
        <v>75</v>
      </c>
      <c r="C15" s="12" t="s">
        <v>33</v>
      </c>
      <c r="D15" s="31" t="n">
        <f aca="false">('Normalize Veri'!T8-MIN('Normalize Veri'!$T$3:$T$26))/(MAX('Normalize Veri'!$T$3:$T$26)-MIN('Normalize Veri'!$T$3:$T$26))*100</f>
        <v>15.5884946736925</v>
      </c>
      <c r="E15" s="31" t="n">
        <f aca="false">('Normalize Veri'!S8-MIN('Normalize Veri'!$S$3:$S$26))/(MAX('Normalize Veri'!$S$3:$S$26)-MIN('Normalize Veri'!$S$3:$S$26))*100</f>
        <v>14.1286978843377</v>
      </c>
      <c r="F15" s="31" t="n">
        <f aca="false">(MAX('Normalize Veri'!$V$3:$V$26)-'Normalize Veri'!V8)/(MAX('Normalize Veri'!$V$3:$V$26)-MIN('Normalize Veri'!$V$3:$V$26))*100</f>
        <v>72.2222222222222</v>
      </c>
      <c r="G15" s="31" t="n">
        <f aca="false">('Normalize Veri'!U8-MIN('Normalize Veri'!$U$3:$U$26))/(MAX('Normalize Veri'!$U$3:$U$26)-MIN('Normalize Veri'!$U$3:$U$26))*100</f>
        <v>100</v>
      </c>
      <c r="H15" s="32" t="n">
        <f aca="false">$B$3*D15+$B$4*E15+$B$5*F15+$B$6*G15</f>
        <v>41.9707133229646</v>
      </c>
      <c r="I15" s="33" t="str">
        <f aca="false">IF(A15&lt;=6,"Üst (Lider)",IF(A15&lt;=12,"Üst-Orta",IF(A15&lt;=18,"Alt-Orta","Alt (Öncelikli)")))</f>
        <v>Üst (Lider)</v>
      </c>
    </row>
    <row r="16" customFormat="false" ht="15" hidden="false" customHeight="false" outlineLevel="0" collapsed="false">
      <c r="A16" s="12" t="n">
        <f aca="false">RANK(H16,$H$10:$H$33,0)</f>
        <v>7</v>
      </c>
      <c r="B16" s="6" t="s">
        <v>76</v>
      </c>
      <c r="C16" s="12" t="s">
        <v>37</v>
      </c>
      <c r="D16" s="31" t="n">
        <f aca="false">('Normalize Veri'!T9-MIN('Normalize Veri'!$T$3:$T$26))/(MAX('Normalize Veri'!$T$3:$T$26)-MIN('Normalize Veri'!$T$3:$T$26))*100</f>
        <v>22.4914174426523</v>
      </c>
      <c r="E16" s="31" t="n">
        <f aca="false">('Normalize Veri'!S9-MIN('Normalize Veri'!$S$3:$S$26))/(MAX('Normalize Veri'!$S$3:$S$26)-MIN('Normalize Veri'!$S$3:$S$26))*100</f>
        <v>5.40998384923861</v>
      </c>
      <c r="F16" s="31" t="n">
        <f aca="false">(MAX('Normalize Veri'!$V$3:$V$26)-'Normalize Veri'!V9)/(MAX('Normalize Veri'!$V$3:$V$26)-MIN('Normalize Veri'!$V$3:$V$26))*100</f>
        <v>90.7407407407408</v>
      </c>
      <c r="G16" s="31" t="n">
        <f aca="false">('Normalize Veri'!U9-MIN('Normalize Veri'!$U$3:$U$26))/(MAX('Normalize Veri'!$U$3:$U$26)-MIN('Normalize Veri'!$U$3:$U$26))*100</f>
        <v>23.3747147529612</v>
      </c>
      <c r="H16" s="34" t="n">
        <f aca="false">$B$3*D16+$B$4*E16+$B$5*F16+$B$6*G16</f>
        <v>34.5618127856966</v>
      </c>
      <c r="I16" s="11" t="str">
        <f aca="false">IF(A16&lt;=6,"Üst (Lider)",IF(A16&lt;=12,"Üst-Orta",IF(A16&lt;=18,"Alt-Orta","Alt (Öncelikli)")))</f>
        <v>Üst-Orta</v>
      </c>
    </row>
    <row r="17" customFormat="false" ht="15" hidden="false" customHeight="false" outlineLevel="0" collapsed="false">
      <c r="A17" s="12" t="n">
        <f aca="false">RANK(H17,$H$10:$H$33,0)</f>
        <v>8</v>
      </c>
      <c r="B17" s="6" t="s">
        <v>77</v>
      </c>
      <c r="C17" s="12" t="s">
        <v>39</v>
      </c>
      <c r="D17" s="31" t="n">
        <f aca="false">('Normalize Veri'!T10-MIN('Normalize Veri'!$T$3:$T$26))/(MAX('Normalize Veri'!$T$3:$T$26)-MIN('Normalize Veri'!$T$3:$T$26))*100</f>
        <v>10.9674562574477</v>
      </c>
      <c r="E17" s="31" t="n">
        <f aca="false">('Normalize Veri'!S10-MIN('Normalize Veri'!$S$3:$S$26))/(MAX('Normalize Veri'!$S$3:$S$26)-MIN('Normalize Veri'!$S$3:$S$26))*100</f>
        <v>3.84792769509368</v>
      </c>
      <c r="F17" s="31" t="n">
        <f aca="false">(MAX('Normalize Veri'!$V$3:$V$26)-'Normalize Veri'!V10)/(MAX('Normalize Veri'!$V$3:$V$26)-MIN('Normalize Veri'!$V$3:$V$26))*100</f>
        <v>100</v>
      </c>
      <c r="G17" s="31" t="n">
        <f aca="false">('Normalize Veri'!U10-MIN('Normalize Veri'!$U$3:$U$26))/(MAX('Normalize Veri'!$U$3:$U$26)-MIN('Normalize Veri'!$U$3:$U$26))*100</f>
        <v>19.9492677900326</v>
      </c>
      <c r="H17" s="34" t="n">
        <f aca="false">$B$3*D17+$B$4*E17+$B$5*F17+$B$6*G17</f>
        <v>32.4370053542673</v>
      </c>
      <c r="I17" s="11" t="str">
        <f aca="false">IF(A17&lt;=6,"Üst (Lider)",IF(A17&lt;=12,"Üst-Orta",IF(A17&lt;=18,"Alt-Orta","Alt (Öncelikli)")))</f>
        <v>Üst-Orta</v>
      </c>
    </row>
    <row r="18" customFormat="false" ht="15" hidden="false" customHeight="false" outlineLevel="0" collapsed="false">
      <c r="A18" s="12" t="n">
        <f aca="false">RANK(H18,$H$10:$H$33,0)</f>
        <v>9</v>
      </c>
      <c r="B18" s="6" t="s">
        <v>78</v>
      </c>
      <c r="C18" s="12" t="s">
        <v>37</v>
      </c>
      <c r="D18" s="31" t="n">
        <f aca="false">('Normalize Veri'!T11-MIN('Normalize Veri'!$T$3:$T$26))/(MAX('Normalize Veri'!$T$3:$T$26)-MIN('Normalize Veri'!$T$3:$T$26))*100</f>
        <v>58.9527315864196</v>
      </c>
      <c r="E18" s="31" t="n">
        <f aca="false">('Normalize Veri'!S11-MIN('Normalize Veri'!$S$3:$S$26))/(MAX('Normalize Veri'!$S$3:$S$26)-MIN('Normalize Veri'!$S$3:$S$26))*100</f>
        <v>8.4771007231074</v>
      </c>
      <c r="F18" s="31" t="n">
        <f aca="false">(MAX('Normalize Veri'!$V$3:$V$26)-'Normalize Veri'!V11)/(MAX('Normalize Veri'!$V$3:$V$26)-MIN('Normalize Veri'!$V$3:$V$26))*100</f>
        <v>5.55555555555555</v>
      </c>
      <c r="G18" s="31" t="n">
        <f aca="false">('Normalize Veri'!U11-MIN('Normalize Veri'!$U$3:$U$26))/(MAX('Normalize Veri'!$U$3:$U$26)-MIN('Normalize Veri'!$U$3:$U$26))*100</f>
        <v>67.9779174656332</v>
      </c>
      <c r="H18" s="34" t="n">
        <f aca="false">$B$3*D18+$B$4*E18+$B$5*F18+$B$6*G18</f>
        <v>31.814526201592</v>
      </c>
      <c r="I18" s="11" t="str">
        <f aca="false">IF(A18&lt;=6,"Üst (Lider)",IF(A18&lt;=12,"Üst-Orta",IF(A18&lt;=18,"Alt-Orta","Alt (Öncelikli)")))</f>
        <v>Üst-Orta</v>
      </c>
    </row>
    <row r="19" customFormat="false" ht="15" hidden="false" customHeight="false" outlineLevel="0" collapsed="false">
      <c r="A19" s="12" t="n">
        <f aca="false">RANK(H19,$H$10:$H$33,0)</f>
        <v>10</v>
      </c>
      <c r="B19" s="6" t="s">
        <v>79</v>
      </c>
      <c r="C19" s="12" t="s">
        <v>39</v>
      </c>
      <c r="D19" s="31" t="n">
        <f aca="false">('Normalize Veri'!T12-MIN('Normalize Veri'!$T$3:$T$26))/(MAX('Normalize Veri'!$T$3:$T$26)-MIN('Normalize Veri'!$T$3:$T$26))*100</f>
        <v>1.92840670945696</v>
      </c>
      <c r="E19" s="31" t="n">
        <f aca="false">('Normalize Veri'!S12-MIN('Normalize Veri'!$S$3:$S$26))/(MAX('Normalize Veri'!$S$3:$S$26)-MIN('Normalize Veri'!$S$3:$S$26))*100</f>
        <v>4.38565149372818</v>
      </c>
      <c r="F19" s="31" t="n">
        <f aca="false">(MAX('Normalize Veri'!$V$3:$V$26)-'Normalize Veri'!V12)/(MAX('Normalize Veri'!$V$3:$V$26)-MIN('Normalize Veri'!$V$3:$V$26))*100</f>
        <v>94.4444444444444</v>
      </c>
      <c r="G19" s="31" t="n">
        <f aca="false">('Normalize Veri'!U12-MIN('Normalize Veri'!$U$3:$U$26))/(MAX('Normalize Veri'!$U$3:$U$26)-MIN('Normalize Veri'!$U$3:$U$26))*100</f>
        <v>39.7373226605949</v>
      </c>
      <c r="H19" s="34" t="n">
        <f aca="false">$B$3*D19+$B$4*E19+$B$5*F19+$B$6*G19</f>
        <v>31.4659269711559</v>
      </c>
      <c r="I19" s="11" t="str">
        <f aca="false">IF(A19&lt;=6,"Üst (Lider)",IF(A19&lt;=12,"Üst-Orta",IF(A19&lt;=18,"Alt-Orta","Alt (Öncelikli)")))</f>
        <v>Üst-Orta</v>
      </c>
    </row>
    <row r="20" customFormat="false" ht="15" hidden="false" customHeight="false" outlineLevel="0" collapsed="false">
      <c r="A20" s="12" t="n">
        <f aca="false">RANK(H20,$H$10:$H$33,0)</f>
        <v>11</v>
      </c>
      <c r="B20" s="6" t="s">
        <v>80</v>
      </c>
      <c r="C20" s="12" t="s">
        <v>31</v>
      </c>
      <c r="D20" s="31" t="n">
        <f aca="false">('Normalize Veri'!T13-MIN('Normalize Veri'!$T$3:$T$26))/(MAX('Normalize Veri'!$T$3:$T$26)-MIN('Normalize Veri'!$T$3:$T$26))*100</f>
        <v>40.2971467685287</v>
      </c>
      <c r="E20" s="31" t="n">
        <f aca="false">('Normalize Veri'!S13-MIN('Normalize Veri'!$S$3:$S$26))/(MAX('Normalize Veri'!$S$3:$S$26)-MIN('Normalize Veri'!$S$3:$S$26))*100</f>
        <v>1.81342761322458</v>
      </c>
      <c r="F20" s="31" t="n">
        <f aca="false">(MAX('Normalize Veri'!$V$3:$V$26)-'Normalize Veri'!V13)/(MAX('Normalize Veri'!$V$3:$V$26)-MIN('Normalize Veri'!$V$3:$V$26))*100</f>
        <v>44.4444444444444</v>
      </c>
      <c r="G20" s="31" t="n">
        <f aca="false">('Normalize Veri'!U13-MIN('Normalize Veri'!$U$3:$U$26))/(MAX('Normalize Veri'!$U$3:$U$26)-MIN('Normalize Veri'!$U$3:$U$26))*100</f>
        <v>39.9627298998028</v>
      </c>
      <c r="H20" s="34" t="n">
        <f aca="false">$B$3*D20+$B$4*E20+$B$5*F20+$B$6*G20</f>
        <v>29.7386929106075</v>
      </c>
      <c r="I20" s="11" t="str">
        <f aca="false">IF(A20&lt;=6,"Üst (Lider)",IF(A20&lt;=12,"Üst-Orta",IF(A20&lt;=18,"Alt-Orta","Alt (Öncelikli)")))</f>
        <v>Üst-Orta</v>
      </c>
    </row>
    <row r="21" customFormat="false" ht="15" hidden="false" customHeight="false" outlineLevel="0" collapsed="false">
      <c r="A21" s="12" t="n">
        <f aca="false">RANK(H21,$H$10:$H$33,0)</f>
        <v>12</v>
      </c>
      <c r="B21" s="6" t="s">
        <v>81</v>
      </c>
      <c r="C21" s="12" t="s">
        <v>39</v>
      </c>
      <c r="D21" s="31" t="n">
        <f aca="false">('Normalize Veri'!T14-MIN('Normalize Veri'!$T$3:$T$26))/(MAX('Normalize Veri'!$T$3:$T$26)-MIN('Normalize Veri'!$T$3:$T$26))*100</f>
        <v>28.7147173867832</v>
      </c>
      <c r="E21" s="31" t="n">
        <f aca="false">('Normalize Veri'!S14-MIN('Normalize Veri'!$S$3:$S$26))/(MAX('Normalize Veri'!$S$3:$S$26)-MIN('Normalize Veri'!$S$3:$S$26))*100</f>
        <v>19.6560270707544</v>
      </c>
      <c r="F21" s="31" t="n">
        <f aca="false">(MAX('Normalize Veri'!$V$3:$V$26)-'Normalize Veri'!V14)/(MAX('Normalize Veri'!$V$3:$V$26)-MIN('Normalize Veri'!$V$3:$V$26))*100</f>
        <v>16.6666666666667</v>
      </c>
      <c r="G21" s="31" t="n">
        <f aca="false">('Normalize Veri'!U14-MIN('Normalize Veri'!$U$3:$U$26))/(MAX('Normalize Veri'!$U$3:$U$26)-MIN('Normalize Veri'!$U$3:$U$26))*100</f>
        <v>71.4397601750074</v>
      </c>
      <c r="H21" s="34" t="n">
        <f aca="false">$B$3*D21+$B$4*E21+$B$5*F21+$B$6*G21</f>
        <v>29.3938540301791</v>
      </c>
      <c r="I21" s="11" t="str">
        <f aca="false">IF(A21&lt;=6,"Üst (Lider)",IF(A21&lt;=12,"Üst-Orta",IF(A21&lt;=18,"Alt-Orta","Alt (Öncelikli)")))</f>
        <v>Üst-Orta</v>
      </c>
    </row>
    <row r="22" customFormat="false" ht="15" hidden="false" customHeight="false" outlineLevel="0" collapsed="false">
      <c r="A22" s="12" t="n">
        <f aca="false">RANK(H22,$H$10:$H$33,0)</f>
        <v>13</v>
      </c>
      <c r="B22" s="6" t="s">
        <v>82</v>
      </c>
      <c r="C22" s="12" t="s">
        <v>31</v>
      </c>
      <c r="D22" s="31" t="n">
        <f aca="false">('Normalize Veri'!T15-MIN('Normalize Veri'!$T$3:$T$26))/(MAX('Normalize Veri'!$T$3:$T$26)-MIN('Normalize Veri'!$T$3:$T$26))*100</f>
        <v>9.18230032588857</v>
      </c>
      <c r="E22" s="31" t="n">
        <f aca="false">('Normalize Veri'!S15-MIN('Normalize Veri'!$S$3:$S$26))/(MAX('Normalize Veri'!$S$3:$S$26)-MIN('Normalize Veri'!$S$3:$S$26))*100</f>
        <v>13.006641504398</v>
      </c>
      <c r="F22" s="31" t="n">
        <f aca="false">(MAX('Normalize Veri'!$V$3:$V$26)-'Normalize Veri'!V15)/(MAX('Normalize Veri'!$V$3:$V$26)-MIN('Normalize Veri'!$V$3:$V$26))*100</f>
        <v>72.2222222222222</v>
      </c>
      <c r="G22" s="31" t="n">
        <f aca="false">('Normalize Veri'!U15-MIN('Normalize Veri'!$U$3:$U$26))/(MAX('Normalize Veri'!$U$3:$U$26)-MIN('Normalize Veri'!$U$3:$U$26))*100</f>
        <v>22.8424726630329</v>
      </c>
      <c r="H22" s="34" t="n">
        <f aca="false">$B$3*D22+$B$4*E22+$B$5*F22+$B$6*G22</f>
        <v>28.1386090040965</v>
      </c>
      <c r="I22" s="11" t="str">
        <f aca="false">IF(A22&lt;=6,"Üst (Lider)",IF(A22&lt;=12,"Üst-Orta",IF(A22&lt;=18,"Alt-Orta","Alt (Öncelikli)")))</f>
        <v>Alt-Orta</v>
      </c>
    </row>
    <row r="23" customFormat="false" ht="15" hidden="false" customHeight="false" outlineLevel="0" collapsed="false">
      <c r="A23" s="12" t="n">
        <f aca="false">RANK(H23,$H$10:$H$33,0)</f>
        <v>14</v>
      </c>
      <c r="B23" s="6" t="s">
        <v>83</v>
      </c>
      <c r="C23" s="12" t="s">
        <v>39</v>
      </c>
      <c r="D23" s="31" t="n">
        <f aca="false">('Normalize Veri'!T16-MIN('Normalize Veri'!$T$3:$T$26))/(MAX('Normalize Veri'!$T$3:$T$26)-MIN('Normalize Veri'!$T$3:$T$26))*100</f>
        <v>9.62448763710807</v>
      </c>
      <c r="E23" s="31" t="n">
        <f aca="false">('Normalize Veri'!S16-MIN('Normalize Veri'!$S$3:$S$26))/(MAX('Normalize Veri'!$S$3:$S$26)-MIN('Normalize Veri'!$S$3:$S$26))*100</f>
        <v>0.907214253116691</v>
      </c>
      <c r="F23" s="31" t="n">
        <f aca="false">(MAX('Normalize Veri'!$V$3:$V$26)-'Normalize Veri'!V16)/(MAX('Normalize Veri'!$V$3:$V$26)-MIN('Normalize Veri'!$V$3:$V$26))*100</f>
        <v>74.0740740740741</v>
      </c>
      <c r="G23" s="31" t="n">
        <f aca="false">('Normalize Veri'!U16-MIN('Normalize Veri'!$U$3:$U$26))/(MAX('Normalize Veri'!$U$3:$U$26)-MIN('Normalize Veri'!$U$3:$U$26))*100</f>
        <v>41.2868828629029</v>
      </c>
      <c r="H23" s="34" t="n">
        <f aca="false">$B$3*D23+$B$4*E23+$B$5*F23+$B$6*G23</f>
        <v>27.8710615150214</v>
      </c>
      <c r="I23" s="11" t="str">
        <f aca="false">IF(A23&lt;=6,"Üst (Lider)",IF(A23&lt;=12,"Üst-Orta",IF(A23&lt;=18,"Alt-Orta","Alt (Öncelikli)")))</f>
        <v>Alt-Orta</v>
      </c>
    </row>
    <row r="24" customFormat="false" ht="15" hidden="false" customHeight="false" outlineLevel="0" collapsed="false">
      <c r="A24" s="12" t="n">
        <f aca="false">RANK(H24,$H$10:$H$33,0)</f>
        <v>15</v>
      </c>
      <c r="B24" s="6" t="s">
        <v>84</v>
      </c>
      <c r="C24" s="12" t="s">
        <v>39</v>
      </c>
      <c r="D24" s="31" t="n">
        <f aca="false">('Normalize Veri'!T17-MIN('Normalize Veri'!$T$3:$T$26))/(MAX('Normalize Veri'!$T$3:$T$26)-MIN('Normalize Veri'!$T$3:$T$26))*100</f>
        <v>2.12918626134415</v>
      </c>
      <c r="E24" s="31" t="n">
        <f aca="false">('Normalize Veri'!S17-MIN('Normalize Veri'!$S$3:$S$26))/(MAX('Normalize Veri'!$S$3:$S$26)-MIN('Normalize Veri'!$S$3:$S$26))*100</f>
        <v>17.2685680246408</v>
      </c>
      <c r="F24" s="31" t="n">
        <f aca="false">(MAX('Normalize Veri'!$V$3:$V$26)-'Normalize Veri'!V17)/(MAX('Normalize Veri'!$V$3:$V$26)-MIN('Normalize Veri'!$V$3:$V$26))*100</f>
        <v>66.6666666666667</v>
      </c>
      <c r="G24" s="31" t="n">
        <f aca="false">('Normalize Veri'!U17-MIN('Normalize Veri'!$U$3:$U$26))/(MAX('Normalize Veri'!$U$3:$U$26)-MIN('Normalize Veri'!$U$3:$U$26))*100</f>
        <v>8.31015205120588</v>
      </c>
      <c r="H24" s="34" t="n">
        <f aca="false">$B$3*D24+$B$4*E24+$B$5*F24+$B$6*G24</f>
        <v>23.732515760143</v>
      </c>
      <c r="I24" s="11" t="str">
        <f aca="false">IF(A24&lt;=6,"Üst (Lider)",IF(A24&lt;=12,"Üst-Orta",IF(A24&lt;=18,"Alt-Orta","Alt (Öncelikli)")))</f>
        <v>Alt-Orta</v>
      </c>
    </row>
    <row r="25" customFormat="false" ht="15" hidden="false" customHeight="false" outlineLevel="0" collapsed="false">
      <c r="A25" s="12" t="n">
        <f aca="false">RANK(H25,$H$10:$H$33,0)</f>
        <v>16</v>
      </c>
      <c r="B25" s="6" t="s">
        <v>85</v>
      </c>
      <c r="C25" s="12" t="s">
        <v>37</v>
      </c>
      <c r="D25" s="31" t="n">
        <f aca="false">('Normalize Veri'!T18-MIN('Normalize Veri'!$T$3:$T$26))/(MAX('Normalize Veri'!$T$3:$T$26)-MIN('Normalize Veri'!$T$3:$T$26))*100</f>
        <v>22.8977361488138</v>
      </c>
      <c r="E25" s="31" t="n">
        <f aca="false">('Normalize Veri'!S18-MIN('Normalize Veri'!$S$3:$S$26))/(MAX('Normalize Veri'!$S$3:$S$26)-MIN('Normalize Veri'!$S$3:$S$26))*100</f>
        <v>13.671814522751</v>
      </c>
      <c r="F25" s="31" t="n">
        <f aca="false">(MAX('Normalize Veri'!$V$3:$V$26)-'Normalize Veri'!V18)/(MAX('Normalize Veri'!$V$3:$V$26)-MIN('Normalize Veri'!$V$3:$V$26))*100</f>
        <v>35.1851851851852</v>
      </c>
      <c r="G25" s="31" t="n">
        <f aca="false">('Normalize Veri'!U18-MIN('Normalize Veri'!$U$3:$U$26))/(MAX('Normalize Veri'!$U$3:$U$26)-MIN('Normalize Veri'!$U$3:$U$26))*100</f>
        <v>17.6921254023477</v>
      </c>
      <c r="H25" s="34" t="n">
        <f aca="false">$B$3*D25+$B$4*E25+$B$5*F25+$B$6*G25</f>
        <v>22.4209803081179</v>
      </c>
      <c r="I25" s="11" t="str">
        <f aca="false">IF(A25&lt;=6,"Üst (Lider)",IF(A25&lt;=12,"Üst-Orta",IF(A25&lt;=18,"Alt-Orta","Alt (Öncelikli)")))</f>
        <v>Alt-Orta</v>
      </c>
    </row>
    <row r="26" customFormat="false" ht="15" hidden="false" customHeight="false" outlineLevel="0" collapsed="false">
      <c r="A26" s="12" t="n">
        <f aca="false">RANK(H26,$H$10:$H$33,0)</f>
        <v>17</v>
      </c>
      <c r="B26" s="6" t="s">
        <v>86</v>
      </c>
      <c r="C26" s="12" t="s">
        <v>37</v>
      </c>
      <c r="D26" s="31" t="n">
        <f aca="false">('Normalize Veri'!T19-MIN('Normalize Veri'!$T$3:$T$26))/(MAX('Normalize Veri'!$T$3:$T$26)-MIN('Normalize Veri'!$T$3:$T$26))*100</f>
        <v>17.2608358001963</v>
      </c>
      <c r="E26" s="31" t="n">
        <f aca="false">('Normalize Veri'!S19-MIN('Normalize Veri'!$S$3:$S$26))/(MAX('Normalize Veri'!$S$3:$S$26)-MIN('Normalize Veri'!$S$3:$S$26))*100</f>
        <v>8.73298680021674</v>
      </c>
      <c r="F26" s="31" t="n">
        <f aca="false">(MAX('Normalize Veri'!$V$3:$V$26)-'Normalize Veri'!V19)/(MAX('Normalize Veri'!$V$3:$V$26)-MIN('Normalize Veri'!$V$3:$V$26))*100</f>
        <v>12.962962962963</v>
      </c>
      <c r="G26" s="31" t="n">
        <f aca="false">('Normalize Veri'!U19-MIN('Normalize Veri'!$U$3:$U$26))/(MAX('Normalize Veri'!$U$3:$U$26)-MIN('Normalize Veri'!$U$3:$U$26))*100</f>
        <v>61.560041546259</v>
      </c>
      <c r="H26" s="34" t="n">
        <f aca="false">$B$3*D26+$B$4*E26+$B$5*F26+$B$6*G26</f>
        <v>20.2728937528035</v>
      </c>
      <c r="I26" s="11" t="str">
        <f aca="false">IF(A26&lt;=6,"Üst (Lider)",IF(A26&lt;=12,"Üst-Orta",IF(A26&lt;=18,"Alt-Orta","Alt (Öncelikli)")))</f>
        <v>Alt-Orta</v>
      </c>
    </row>
    <row r="27" customFormat="false" ht="15" hidden="false" customHeight="false" outlineLevel="0" collapsed="false">
      <c r="A27" s="12" t="n">
        <f aca="false">RANK(H27,$H$10:$H$33,0)</f>
        <v>18</v>
      </c>
      <c r="B27" s="6" t="s">
        <v>87</v>
      </c>
      <c r="C27" s="12" t="s">
        <v>31</v>
      </c>
      <c r="D27" s="31" t="n">
        <f aca="false">('Normalize Veri'!T20-MIN('Normalize Veri'!$T$3:$T$26))/(MAX('Normalize Veri'!$T$3:$T$26)-MIN('Normalize Veri'!$T$3:$T$26))*100</f>
        <v>5.95273556451058</v>
      </c>
      <c r="E27" s="31" t="n">
        <f aca="false">('Normalize Veri'!S20-MIN('Normalize Veri'!$S$3:$S$26))/(MAX('Normalize Veri'!$S$3:$S$26)-MIN('Normalize Veri'!$S$3:$S$26))*100</f>
        <v>4.86472041932359</v>
      </c>
      <c r="F27" s="31" t="n">
        <f aca="false">(MAX('Normalize Veri'!$V$3:$V$26)-'Normalize Veri'!V20)/(MAX('Normalize Veri'!$V$3:$V$26)-MIN('Normalize Veri'!$V$3:$V$26))*100</f>
        <v>38.8888888888889</v>
      </c>
      <c r="G27" s="31" t="n">
        <f aca="false">('Normalize Veri'!U20-MIN('Normalize Veri'!$U$3:$U$26))/(MAX('Normalize Veri'!$U$3:$U$26)-MIN('Normalize Veri'!$U$3:$U$26))*100</f>
        <v>5.41651073155111</v>
      </c>
      <c r="H27" s="34" t="n">
        <f aca="false">$B$3*D27+$B$4*E27+$B$5*F27+$B$6*G27</f>
        <v>13.7799356271051</v>
      </c>
      <c r="I27" s="11" t="str">
        <f aca="false">IF(A27&lt;=6,"Üst (Lider)",IF(A27&lt;=12,"Üst-Orta",IF(A27&lt;=18,"Alt-Orta","Alt (Öncelikli)")))</f>
        <v>Alt-Orta</v>
      </c>
    </row>
    <row r="28" customFormat="false" ht="15" hidden="false" customHeight="false" outlineLevel="0" collapsed="false">
      <c r="A28" s="12" t="n">
        <f aca="false">RANK(H28,$H$10:$H$33,0)</f>
        <v>19</v>
      </c>
      <c r="B28" s="6" t="s">
        <v>88</v>
      </c>
      <c r="C28" s="12" t="s">
        <v>33</v>
      </c>
      <c r="D28" s="31" t="n">
        <f aca="false">('Normalize Veri'!T21-MIN('Normalize Veri'!$T$3:$T$26))/(MAX('Normalize Veri'!$T$3:$T$26)-MIN('Normalize Veri'!$T$3:$T$26))*100</f>
        <v>10.2924041763592</v>
      </c>
      <c r="E28" s="31" t="n">
        <f aca="false">('Normalize Veri'!S21-MIN('Normalize Veri'!$S$3:$S$26))/(MAX('Normalize Veri'!$S$3:$S$26)-MIN('Normalize Veri'!$S$3:$S$26))*100</f>
        <v>19.3874819424303</v>
      </c>
      <c r="F28" s="31" t="n">
        <f aca="false">(MAX('Normalize Veri'!$V$3:$V$26)-'Normalize Veri'!V21)/(MAX('Normalize Veri'!$V$3:$V$26)-MIN('Normalize Veri'!$V$3:$V$26))*100</f>
        <v>7.4074074074074</v>
      </c>
      <c r="G28" s="31" t="n">
        <f aca="false">('Normalize Veri'!U21-MIN('Normalize Veri'!$U$3:$U$26))/(MAX('Normalize Veri'!$U$3:$U$26)-MIN('Normalize Veri'!$U$3:$U$26))*100</f>
        <v>16.2588970701969</v>
      </c>
      <c r="H28" s="35" t="n">
        <f aca="false">$B$3*D28+$B$4*E28+$B$5*F28+$B$6*G28</f>
        <v>13.1946522480182</v>
      </c>
      <c r="I28" s="36" t="str">
        <f aca="false">IF(A28&lt;=6,"Üst (Lider)",IF(A28&lt;=12,"Üst-Orta",IF(A28&lt;=18,"Alt-Orta","Alt (Öncelikli)")))</f>
        <v>Alt (Öncelikli)</v>
      </c>
    </row>
    <row r="29" customFormat="false" ht="15" hidden="false" customHeight="false" outlineLevel="0" collapsed="false">
      <c r="A29" s="12" t="n">
        <f aca="false">RANK(H29,$H$10:$H$33,0)</f>
        <v>20</v>
      </c>
      <c r="B29" s="6" t="s">
        <v>32</v>
      </c>
      <c r="C29" s="12" t="s">
        <v>33</v>
      </c>
      <c r="D29" s="31" t="n">
        <f aca="false">('Normalize Veri'!T22-MIN('Normalize Veri'!$T$3:$T$26))/(MAX('Normalize Veri'!$T$3:$T$26)-MIN('Normalize Veri'!$T$3:$T$26))*100</f>
        <v>7.29035645967762</v>
      </c>
      <c r="E29" s="31" t="n">
        <f aca="false">('Normalize Veri'!S22-MIN('Normalize Veri'!$S$3:$S$26))/(MAX('Normalize Veri'!$S$3:$S$26)-MIN('Normalize Veri'!$S$3:$S$26))*100</f>
        <v>4.63343827490793</v>
      </c>
      <c r="F29" s="31" t="n">
        <f aca="false">(MAX('Normalize Veri'!$V$3:$V$26)-'Normalize Veri'!V22)/(MAX('Normalize Veri'!$V$3:$V$26)-MIN('Normalize Veri'!$V$3:$V$26))*100</f>
        <v>25.9259259259259</v>
      </c>
      <c r="G29" s="31" t="n">
        <f aca="false">('Normalize Veri'!U22-MIN('Normalize Veri'!$U$3:$U$26))/(MAX('Normalize Veri'!$U$3:$U$26)-MIN('Normalize Veri'!$U$3:$U$26))*100</f>
        <v>19.0455613471251</v>
      </c>
      <c r="H29" s="35" t="n">
        <f aca="false">$B$3*D29+$B$4*E29+$B$5*F29+$B$6*G29</f>
        <v>12.9154541039259</v>
      </c>
      <c r="I29" s="36" t="str">
        <f aca="false">IF(A29&lt;=6,"Üst (Lider)",IF(A29&lt;=12,"Üst-Orta",IF(A29&lt;=18,"Alt-Orta","Alt (Öncelikli)")))</f>
        <v>Alt (Öncelikli)</v>
      </c>
    </row>
    <row r="30" customFormat="false" ht="15" hidden="false" customHeight="false" outlineLevel="0" collapsed="false">
      <c r="A30" s="12" t="n">
        <f aca="false">RANK(H30,$H$10:$H$33,0)</f>
        <v>21</v>
      </c>
      <c r="B30" s="6" t="s">
        <v>35</v>
      </c>
      <c r="C30" s="12" t="s">
        <v>31</v>
      </c>
      <c r="D30" s="31" t="n">
        <f aca="false">('Normalize Veri'!T23-MIN('Normalize Veri'!$T$3:$T$26))/(MAX('Normalize Veri'!$T$3:$T$26)-MIN('Normalize Veri'!$T$3:$T$26))*100</f>
        <v>22.4461406237369</v>
      </c>
      <c r="E30" s="31" t="n">
        <f aca="false">('Normalize Veri'!S23-MIN('Normalize Veri'!$S$3:$S$26))/(MAX('Normalize Veri'!$S$3:$S$26)-MIN('Normalize Veri'!$S$3:$S$26))*100</f>
        <v>17.9537823818378</v>
      </c>
      <c r="F30" s="31" t="n">
        <f aca="false">(MAX('Normalize Veri'!$V$3:$V$26)-'Normalize Veri'!V23)/(MAX('Normalize Veri'!$V$3:$V$26)-MIN('Normalize Veri'!$V$3:$V$26))*100</f>
        <v>0</v>
      </c>
      <c r="G30" s="31" t="n">
        <f aca="false">('Normalize Veri'!U23-MIN('Normalize Veri'!$U$3:$U$26))/(MAX('Normalize Veri'!$U$3:$U$26)-MIN('Normalize Veri'!$U$3:$U$26))*100</f>
        <v>0</v>
      </c>
      <c r="H30" s="35" t="n">
        <f aca="false">$B$3*D30+$B$4*E30+$B$5*F30+$B$6*G30</f>
        <v>12.1199769016724</v>
      </c>
      <c r="I30" s="36" t="str">
        <f aca="false">IF(A30&lt;=6,"Üst (Lider)",IF(A30&lt;=12,"Üst-Orta",IF(A30&lt;=18,"Alt-Orta","Alt (Öncelikli)")))</f>
        <v>Alt (Öncelikli)</v>
      </c>
    </row>
    <row r="31" customFormat="false" ht="15" hidden="false" customHeight="false" outlineLevel="0" collapsed="false">
      <c r="A31" s="12" t="n">
        <f aca="false">RANK(H31,$H$10:$H$33,0)</f>
        <v>22</v>
      </c>
      <c r="B31" s="6" t="s">
        <v>38</v>
      </c>
      <c r="C31" s="12" t="s">
        <v>39</v>
      </c>
      <c r="D31" s="31" t="n">
        <f aca="false">('Normalize Veri'!T24-MIN('Normalize Veri'!$T$3:$T$26))/(MAX('Normalize Veri'!$T$3:$T$26)-MIN('Normalize Veri'!$T$3:$T$26))*100</f>
        <v>0</v>
      </c>
      <c r="E31" s="31" t="n">
        <f aca="false">('Normalize Veri'!S24-MIN('Normalize Veri'!$S$3:$S$26))/(MAX('Normalize Veri'!$S$3:$S$26)-MIN('Normalize Veri'!$S$3:$S$26))*100</f>
        <v>0</v>
      </c>
      <c r="F31" s="31" t="n">
        <f aca="false">(MAX('Normalize Veri'!$V$3:$V$26)-'Normalize Veri'!V24)/(MAX('Normalize Veri'!$V$3:$V$26)-MIN('Normalize Veri'!$V$3:$V$26))*100</f>
        <v>27.7777777777778</v>
      </c>
      <c r="G31" s="31" t="n">
        <f aca="false">('Normalize Veri'!U24-MIN('Normalize Veri'!$U$3:$U$26))/(MAX('Normalize Veri'!$U$3:$U$26)-MIN('Normalize Veri'!$U$3:$U$26))*100</f>
        <v>27.9164268901488</v>
      </c>
      <c r="H31" s="35" t="n">
        <f aca="false">$B$3*D31+$B$4*E31+$B$5*F31+$B$6*G31</f>
        <v>11.1319084779668</v>
      </c>
      <c r="I31" s="36" t="str">
        <f aca="false">IF(A31&lt;=6,"Üst (Lider)",IF(A31&lt;=12,"Üst-Orta",IF(A31&lt;=18,"Alt-Orta","Alt (Öncelikli)")))</f>
        <v>Alt (Öncelikli)</v>
      </c>
    </row>
    <row r="32" customFormat="false" ht="15" hidden="false" customHeight="false" outlineLevel="0" collapsed="false">
      <c r="A32" s="12" t="n">
        <f aca="false">RANK(H32,$H$10:$H$33,0)</f>
        <v>23</v>
      </c>
      <c r="B32" s="6" t="s">
        <v>41</v>
      </c>
      <c r="C32" s="12" t="s">
        <v>31</v>
      </c>
      <c r="D32" s="31" t="n">
        <f aca="false">('Normalize Veri'!T25-MIN('Normalize Veri'!$T$3:$T$26))/(MAX('Normalize Veri'!$T$3:$T$26)-MIN('Normalize Veri'!$T$3:$T$26))*100</f>
        <v>11.9059810705294</v>
      </c>
      <c r="E32" s="31" t="n">
        <f aca="false">('Normalize Veri'!S25-MIN('Normalize Veri'!$S$3:$S$26))/(MAX('Normalize Veri'!$S$3:$S$26)-MIN('Normalize Veri'!$S$3:$S$26))*100</f>
        <v>3.89944505372947</v>
      </c>
      <c r="F32" s="31" t="n">
        <f aca="false">(MAX('Normalize Veri'!$V$3:$V$26)-'Normalize Veri'!V25)/(MAX('Normalize Veri'!$V$3:$V$26)-MIN('Normalize Veri'!$V$3:$V$26))*100</f>
        <v>11.1111111111111</v>
      </c>
      <c r="G32" s="31" t="n">
        <f aca="false">('Normalize Veri'!U25-MIN('Normalize Veri'!$U$3:$U$26))/(MAX('Normalize Veri'!$U$3:$U$26)-MIN('Normalize Veri'!$U$3:$U$26))*100</f>
        <v>20.9023145272369</v>
      </c>
      <c r="H32" s="35" t="n">
        <f aca="false">$B$3*D32+$B$4*E32+$B$5*F32+$B$6*G32</f>
        <v>10.654752794141</v>
      </c>
      <c r="I32" s="36" t="str">
        <f aca="false">IF(A32&lt;=6,"Üst (Lider)",IF(A32&lt;=12,"Üst-Orta",IF(A32&lt;=18,"Alt-Orta","Alt (Öncelikli)")))</f>
        <v>Alt (Öncelikli)</v>
      </c>
    </row>
    <row r="33" customFormat="false" ht="15" hidden="false" customHeight="false" outlineLevel="0" collapsed="false">
      <c r="A33" s="12" t="n">
        <f aca="false">RANK(H33,$H$10:$H$33,0)</f>
        <v>24</v>
      </c>
      <c r="B33" s="6" t="s">
        <v>43</v>
      </c>
      <c r="C33" s="12" t="s">
        <v>33</v>
      </c>
      <c r="D33" s="31" t="n">
        <f aca="false">('Normalize Veri'!T26-MIN('Normalize Veri'!$T$3:$T$26))/(MAX('Normalize Veri'!$T$3:$T$26)-MIN('Normalize Veri'!$T$3:$T$26))*100</f>
        <v>8.49569804628015</v>
      </c>
      <c r="E33" s="31" t="n">
        <f aca="false">('Normalize Veri'!S26-MIN('Normalize Veri'!$S$3:$S$26))/(MAX('Normalize Veri'!$S$3:$S$26)-MIN('Normalize Veri'!$S$3:$S$26))*100</f>
        <v>0.896492586445435</v>
      </c>
      <c r="F33" s="31" t="n">
        <f aca="false">(MAX('Normalize Veri'!$V$3:$V$26)-'Normalize Veri'!V26)/(MAX('Normalize Veri'!$V$3:$V$26)-MIN('Normalize Veri'!$V$3:$V$26))*100</f>
        <v>27.7777777777778</v>
      </c>
      <c r="G33" s="31" t="n">
        <f aca="false">('Normalize Veri'!U26-MIN('Normalize Veri'!$U$3:$U$26))/(MAX('Normalize Veri'!$U$3:$U$26)-MIN('Normalize Veri'!$U$3:$U$26))*100</f>
        <v>3.95323603284726</v>
      </c>
      <c r="H33" s="35" t="n">
        <f aca="false">$B$3*D33+$B$4*E33+$B$5*F33+$B$6*G33</f>
        <v>10.3550870391892</v>
      </c>
      <c r="I33" s="36" t="str">
        <f aca="false">IF(A33&lt;=6,"Üst (Lider)",IF(A33&lt;=12,"Üst-Orta",IF(A33&lt;=18,"Alt-Orta","Alt (Öncelikli)")))</f>
        <v>Alt (Öncelikli)</v>
      </c>
    </row>
    <row r="35" customFormat="false" ht="42" hidden="false" customHeight="true" outlineLevel="0" collapsed="false">
      <c r="A35" s="24" t="s">
        <v>104</v>
      </c>
      <c r="B35" s="24"/>
      <c r="C35" s="24"/>
      <c r="D35" s="24"/>
      <c r="E35" s="24"/>
      <c r="F35" s="24"/>
      <c r="G35" s="24"/>
      <c r="H35" s="24"/>
      <c r="I35" s="24"/>
    </row>
  </sheetData>
  <mergeCells count="2">
    <mergeCell ref="A1:I1"/>
    <mergeCell ref="A35:I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8"/>
    <col collapsed="false" customWidth="true" hidden="false" outlineLevel="0" max="3" min="3" style="0" width="17"/>
    <col collapsed="false" customWidth="true" hidden="false" outlineLevel="0" max="4" min="4" style="0" width="14"/>
    <col collapsed="false" customWidth="true" hidden="false" outlineLevel="0" max="5" min="5" style="0" width="17"/>
    <col collapsed="false" customWidth="true" hidden="false" outlineLevel="0" max="6" min="6" style="0" width="10"/>
    <col collapsed="false" customWidth="true" hidden="false" outlineLevel="0" max="7" min="7" style="0" width="15"/>
    <col collapsed="false" customWidth="true" hidden="false" outlineLevel="0" max="8" min="8" style="0" width="16"/>
    <col collapsed="false" customWidth="true" hidden="false" outlineLevel="0" max="10" min="9" style="0" width="17"/>
    <col collapsed="false" customWidth="true" hidden="false" outlineLevel="0" max="15" min="11" style="0" width="13"/>
  </cols>
  <sheetData>
    <row r="1" customFormat="false" ht="25.5" hidden="false" customHeight="true" outlineLevel="0" collapsed="false">
      <c r="A1" s="25" t="s">
        <v>105</v>
      </c>
      <c r="B1" s="25"/>
      <c r="C1" s="25"/>
      <c r="D1" s="25"/>
      <c r="E1" s="25"/>
      <c r="F1" s="25"/>
      <c r="G1" s="25"/>
      <c r="H1" s="25"/>
    </row>
    <row r="2" customFormat="false" ht="15" hidden="false" customHeight="false" outlineLevel="0" collapsed="false">
      <c r="K2" s="26" t="s">
        <v>106</v>
      </c>
    </row>
    <row r="3" customFormat="false" ht="19.4" hidden="false" customHeight="false" outlineLevel="0" collapsed="false">
      <c r="A3" s="37" t="s">
        <v>107</v>
      </c>
      <c r="K3" s="38" t="s">
        <v>48</v>
      </c>
      <c r="L3" s="38" t="s">
        <v>108</v>
      </c>
      <c r="M3" s="38" t="s">
        <v>109</v>
      </c>
      <c r="N3" s="38" t="s">
        <v>110</v>
      </c>
      <c r="O3" s="38" t="s">
        <v>111</v>
      </c>
    </row>
    <row r="4" customFormat="false" ht="30" hidden="false" customHeight="true" outlineLevel="0" collapsed="false">
      <c r="A4" s="5" t="s">
        <v>47</v>
      </c>
      <c r="B4" s="5" t="s">
        <v>48</v>
      </c>
      <c r="C4" s="5" t="s">
        <v>112</v>
      </c>
      <c r="D4" s="5" t="s">
        <v>113</v>
      </c>
      <c r="E4" s="5" t="s">
        <v>114</v>
      </c>
      <c r="F4" s="5" t="s">
        <v>115</v>
      </c>
      <c r="G4" s="5" t="s">
        <v>116</v>
      </c>
      <c r="K4" s="17" t="s">
        <v>31</v>
      </c>
      <c r="L4" s="39" t="n">
        <v>14.1</v>
      </c>
      <c r="M4" s="39" t="n">
        <v>12.2</v>
      </c>
      <c r="N4" s="39" t="n">
        <v>3.2</v>
      </c>
      <c r="O4" s="39" t="n">
        <v>3</v>
      </c>
    </row>
    <row r="5" customFormat="false" ht="15" hidden="false" customHeight="false" outlineLevel="0" collapsed="false">
      <c r="A5" s="40" t="s">
        <v>30</v>
      </c>
      <c r="B5" s="41" t="s">
        <v>31</v>
      </c>
      <c r="C5" s="42" t="n">
        <f aca="false">'Normalize Veri'!S3</f>
        <v>1.05369318181818</v>
      </c>
      <c r="D5" s="43" t="n">
        <f aca="false">VLOOKUP(B5,$K$4:$O$7,4,FALSE())</f>
        <v>3.2</v>
      </c>
      <c r="E5" s="43" t="n">
        <f aca="false">'Normalize Veri'!V3</f>
        <v>3</v>
      </c>
      <c r="F5" s="43" t="n">
        <f aca="false">VLOOKUP(B5,$K$4:$O$7,5,FALSE())</f>
        <v>3</v>
      </c>
      <c r="G5" s="44" t="str">
        <f aca="false">IF(E5&lt;=F5,"Uygun","AŞIM")</f>
        <v>Uygun</v>
      </c>
      <c r="K5" s="17" t="s">
        <v>39</v>
      </c>
      <c r="L5" s="39" t="n">
        <v>16.3</v>
      </c>
      <c r="M5" s="39" t="n">
        <v>8.1</v>
      </c>
      <c r="N5" s="39" t="n">
        <v>2.5</v>
      </c>
      <c r="O5" s="39" t="n">
        <v>4.7</v>
      </c>
    </row>
    <row r="6" customFormat="false" ht="15" hidden="false" customHeight="false" outlineLevel="0" collapsed="false">
      <c r="A6" s="40" t="s">
        <v>34</v>
      </c>
      <c r="B6" s="41" t="s">
        <v>31</v>
      </c>
      <c r="C6" s="42" t="n">
        <f aca="false">'Normalize Veri'!S4</f>
        <v>1.1445652173913</v>
      </c>
      <c r="D6" s="43" t="n">
        <f aca="false">VLOOKUP(B6,$K$4:$O$7,4,FALSE())</f>
        <v>3.2</v>
      </c>
      <c r="E6" s="43" t="n">
        <f aca="false">'Normalize Veri'!V4</f>
        <v>2.2</v>
      </c>
      <c r="F6" s="43" t="n">
        <f aca="false">VLOOKUP(B6,$K$4:$O$7,5,FALSE())</f>
        <v>3</v>
      </c>
      <c r="G6" s="44" t="str">
        <f aca="false">IF(E6&lt;=F6,"Uygun","AŞIM")</f>
        <v>Uygun</v>
      </c>
      <c r="K6" s="17" t="s">
        <v>33</v>
      </c>
      <c r="L6" s="39" t="n">
        <v>17.8</v>
      </c>
      <c r="M6" s="39" t="n">
        <v>10.4</v>
      </c>
      <c r="N6" s="39" t="n">
        <v>2.7</v>
      </c>
      <c r="O6" s="39" t="n">
        <v>3.2</v>
      </c>
    </row>
    <row r="7" customFormat="false" ht="19.4" hidden="false" customHeight="false" outlineLevel="0" collapsed="false">
      <c r="A7" s="40" t="s">
        <v>36</v>
      </c>
      <c r="B7" s="41" t="s">
        <v>37</v>
      </c>
      <c r="C7" s="42" t="n">
        <f aca="false">'Normalize Veri'!S5</f>
        <v>0.591388842352153</v>
      </c>
      <c r="D7" s="43" t="n">
        <f aca="false">VLOOKUP(B7,$K$4:$O$7,4,FALSE())</f>
        <v>2.6</v>
      </c>
      <c r="E7" s="43" t="n">
        <f aca="false">'Normalize Veri'!V5</f>
        <v>2.5</v>
      </c>
      <c r="F7" s="43" t="n">
        <f aca="false">VLOOKUP(B7,$K$4:$O$7,5,FALSE())</f>
        <v>4.7</v>
      </c>
      <c r="G7" s="44" t="str">
        <f aca="false">IF(E7&lt;=F7,"Uygun","AŞIM")</f>
        <v>Uygun</v>
      </c>
      <c r="K7" s="17" t="s">
        <v>37</v>
      </c>
      <c r="L7" s="39" t="n">
        <v>11</v>
      </c>
      <c r="M7" s="39" t="n">
        <v>11</v>
      </c>
      <c r="N7" s="39" t="n">
        <v>2.6</v>
      </c>
      <c r="O7" s="39" t="n">
        <v>4.7</v>
      </c>
    </row>
    <row r="8" customFormat="false" ht="15" hidden="false" customHeight="false" outlineLevel="0" collapsed="false">
      <c r="A8" s="40" t="s">
        <v>40</v>
      </c>
      <c r="B8" s="41" t="s">
        <v>33</v>
      </c>
      <c r="C8" s="42" t="n">
        <f aca="false">'Normalize Veri'!S6</f>
        <v>0.485612855007474</v>
      </c>
      <c r="D8" s="43" t="n">
        <f aca="false">VLOOKUP(B8,$K$4:$O$7,4,FALSE())</f>
        <v>2.7</v>
      </c>
      <c r="E8" s="43" t="n">
        <f aca="false">'Normalize Veri'!V6</f>
        <v>6.2</v>
      </c>
      <c r="F8" s="43" t="n">
        <f aca="false">VLOOKUP(B8,$K$4:$O$7,5,FALSE())</f>
        <v>3.2</v>
      </c>
      <c r="G8" s="45" t="str">
        <f aca="false">IF(E8&lt;=F8,"Uygun","AŞIM")</f>
        <v>AŞIM</v>
      </c>
    </row>
    <row r="9" customFormat="false" ht="15" hidden="false" customHeight="false" outlineLevel="0" collapsed="false">
      <c r="A9" s="40" t="s">
        <v>42</v>
      </c>
      <c r="B9" s="41" t="s">
        <v>31</v>
      </c>
      <c r="C9" s="42" t="n">
        <f aca="false">'Normalize Veri'!S7</f>
        <v>0.206399187404774</v>
      </c>
      <c r="D9" s="43" t="n">
        <f aca="false">VLOOKUP(B9,$K$4:$O$7,4,FALSE())</f>
        <v>3.2</v>
      </c>
      <c r="E9" s="43" t="n">
        <f aca="false">'Normalize Veri'!V7</f>
        <v>3.1</v>
      </c>
      <c r="F9" s="43" t="n">
        <f aca="false">VLOOKUP(B9,$K$4:$O$7,5,FALSE())</f>
        <v>3</v>
      </c>
      <c r="G9" s="45" t="str">
        <f aca="false">IF(E9&lt;=F9,"Uygun","AŞIM")</f>
        <v>AŞIM</v>
      </c>
    </row>
    <row r="10" customFormat="false" ht="15" hidden="false" customHeight="false" outlineLevel="0" collapsed="false">
      <c r="A10" s="40" t="s">
        <v>75</v>
      </c>
      <c r="B10" s="41" t="s">
        <v>33</v>
      </c>
      <c r="C10" s="42" t="n">
        <f aca="false">'Normalize Veri'!S8</f>
        <v>0.261792151348588</v>
      </c>
      <c r="D10" s="43" t="n">
        <f aca="false">VLOOKUP(B10,$K$4:$O$7,4,FALSE())</f>
        <v>2.7</v>
      </c>
      <c r="E10" s="43" t="n">
        <f aca="false">'Normalize Veri'!V8</f>
        <v>2.7</v>
      </c>
      <c r="F10" s="43" t="n">
        <f aca="false">VLOOKUP(B10,$K$4:$O$7,5,FALSE())</f>
        <v>3.2</v>
      </c>
      <c r="G10" s="44" t="str">
        <f aca="false">IF(E10&lt;=F10,"Uygun","AŞIM")</f>
        <v>Uygun</v>
      </c>
    </row>
    <row r="11" customFormat="false" ht="19.4" hidden="false" customHeight="false" outlineLevel="0" collapsed="false">
      <c r="A11" s="40" t="s">
        <v>76</v>
      </c>
      <c r="B11" s="41" t="s">
        <v>37</v>
      </c>
      <c r="C11" s="42" t="n">
        <f aca="false">'Normalize Veri'!S9</f>
        <v>0.17216213839796</v>
      </c>
      <c r="D11" s="43" t="n">
        <f aca="false">VLOOKUP(B11,$K$4:$O$7,4,FALSE())</f>
        <v>2.6</v>
      </c>
      <c r="E11" s="43" t="n">
        <f aca="false">'Normalize Veri'!V9</f>
        <v>1.7</v>
      </c>
      <c r="F11" s="43" t="n">
        <f aca="false">VLOOKUP(B11,$K$4:$O$7,5,FALSE())</f>
        <v>4.7</v>
      </c>
      <c r="G11" s="44" t="str">
        <f aca="false">IF(E11&lt;=F11,"Uygun","AŞIM")</f>
        <v>Uygun</v>
      </c>
    </row>
    <row r="12" customFormat="false" ht="15" hidden="false" customHeight="false" outlineLevel="0" collapsed="false">
      <c r="A12" s="40" t="s">
        <v>77</v>
      </c>
      <c r="B12" s="41" t="s">
        <v>39</v>
      </c>
      <c r="C12" s="42" t="n">
        <f aca="false">'Normalize Veri'!S10</f>
        <v>0.156103908622102</v>
      </c>
      <c r="D12" s="43" t="n">
        <f aca="false">VLOOKUP(B12,$K$4:$O$7,4,FALSE())</f>
        <v>2.5</v>
      </c>
      <c r="E12" s="43" t="n">
        <f aca="false">'Normalize Veri'!V10</f>
        <v>1.2</v>
      </c>
      <c r="F12" s="43" t="n">
        <f aca="false">VLOOKUP(B12,$K$4:$O$7,5,FALSE())</f>
        <v>4.7</v>
      </c>
      <c r="G12" s="44" t="str">
        <f aca="false">IF(E12&lt;=F12,"Uygun","AŞIM")</f>
        <v>Uygun</v>
      </c>
    </row>
    <row r="13" customFormat="false" ht="19.4" hidden="false" customHeight="false" outlineLevel="0" collapsed="false">
      <c r="A13" s="40" t="s">
        <v>78</v>
      </c>
      <c r="B13" s="41" t="s">
        <v>37</v>
      </c>
      <c r="C13" s="42" t="n">
        <f aca="false">'Normalize Veri'!S11</f>
        <v>0.20369267421084</v>
      </c>
      <c r="D13" s="43" t="n">
        <f aca="false">VLOOKUP(B13,$K$4:$O$7,4,FALSE())</f>
        <v>2.6</v>
      </c>
      <c r="E13" s="43" t="n">
        <f aca="false">'Normalize Veri'!V11</f>
        <v>6.3</v>
      </c>
      <c r="F13" s="43" t="n">
        <f aca="false">VLOOKUP(B13,$K$4:$O$7,5,FALSE())</f>
        <v>4.7</v>
      </c>
      <c r="G13" s="45" t="str">
        <f aca="false">IF(E13&lt;=F13,"Uygun","AŞIM")</f>
        <v>AŞIM</v>
      </c>
    </row>
    <row r="14" customFormat="false" ht="15" hidden="false" customHeight="false" outlineLevel="0" collapsed="false">
      <c r="A14" s="40" t="s">
        <v>79</v>
      </c>
      <c r="B14" s="41" t="s">
        <v>39</v>
      </c>
      <c r="C14" s="42" t="n">
        <f aca="false">'Normalize Veri'!S12</f>
        <v>0.161631809966434</v>
      </c>
      <c r="D14" s="43" t="n">
        <f aca="false">VLOOKUP(B14,$K$4:$O$7,4,FALSE())</f>
        <v>2.5</v>
      </c>
      <c r="E14" s="43" t="n">
        <f aca="false">'Normalize Veri'!V12</f>
        <v>1.5</v>
      </c>
      <c r="F14" s="43" t="n">
        <f aca="false">VLOOKUP(B14,$K$4:$O$7,5,FALSE())</f>
        <v>4.7</v>
      </c>
      <c r="G14" s="44" t="str">
        <f aca="false">IF(E14&lt;=F14,"Uygun","AŞIM")</f>
        <v>Uygun</v>
      </c>
    </row>
    <row r="15" customFormat="false" ht="15" hidden="false" customHeight="false" outlineLevel="0" collapsed="false">
      <c r="A15" s="40" t="s">
        <v>80</v>
      </c>
      <c r="B15" s="41" t="s">
        <v>31</v>
      </c>
      <c r="C15" s="42" t="n">
        <f aca="false">'Normalize Veri'!S13</f>
        <v>0.135188866799205</v>
      </c>
      <c r="D15" s="43" t="n">
        <f aca="false">VLOOKUP(B15,$K$4:$O$7,4,FALSE())</f>
        <v>3.2</v>
      </c>
      <c r="E15" s="43" t="n">
        <f aca="false">'Normalize Veri'!V13</f>
        <v>4.2</v>
      </c>
      <c r="F15" s="43" t="n">
        <f aca="false">VLOOKUP(B15,$K$4:$O$7,5,FALSE())</f>
        <v>3</v>
      </c>
      <c r="G15" s="45" t="str">
        <f aca="false">IF(E15&lt;=F15,"Uygun","AŞIM")</f>
        <v>AŞIM</v>
      </c>
    </row>
    <row r="16" customFormat="false" ht="15" hidden="false" customHeight="false" outlineLevel="0" collapsed="false">
      <c r="A16" s="40" t="s">
        <v>81</v>
      </c>
      <c r="B16" s="41" t="s">
        <v>39</v>
      </c>
      <c r="C16" s="42" t="n">
        <f aca="false">'Normalize Veri'!S14</f>
        <v>0.318614130434783</v>
      </c>
      <c r="D16" s="43" t="n">
        <f aca="false">VLOOKUP(B16,$K$4:$O$7,4,FALSE())</f>
        <v>2.5</v>
      </c>
      <c r="E16" s="43" t="n">
        <f aca="false">'Normalize Veri'!V14</f>
        <v>5.7</v>
      </c>
      <c r="F16" s="43" t="n">
        <f aca="false">VLOOKUP(B16,$K$4:$O$7,5,FALSE())</f>
        <v>4.7</v>
      </c>
      <c r="G16" s="45" t="str">
        <f aca="false">IF(E16&lt;=F16,"Uygun","AŞIM")</f>
        <v>AŞIM</v>
      </c>
    </row>
    <row r="17" customFormat="false" ht="15" hidden="false" customHeight="false" outlineLevel="0" collapsed="false">
      <c r="A17" s="40" t="s">
        <v>82</v>
      </c>
      <c r="B17" s="41" t="s">
        <v>31</v>
      </c>
      <c r="C17" s="42" t="n">
        <f aca="false">'Normalize Veri'!S15</f>
        <v>0.250257201646091</v>
      </c>
      <c r="D17" s="43" t="n">
        <f aca="false">VLOOKUP(B17,$K$4:$O$7,4,FALSE())</f>
        <v>3.2</v>
      </c>
      <c r="E17" s="43" t="n">
        <f aca="false">'Normalize Veri'!V15</f>
        <v>2.7</v>
      </c>
      <c r="F17" s="43" t="n">
        <f aca="false">VLOOKUP(B17,$K$4:$O$7,5,FALSE())</f>
        <v>3</v>
      </c>
      <c r="G17" s="44" t="str">
        <f aca="false">IF(E17&lt;=F17,"Uygun","AŞIM")</f>
        <v>Uygun</v>
      </c>
    </row>
    <row r="18" customFormat="false" ht="15" hidden="false" customHeight="false" outlineLevel="0" collapsed="false">
      <c r="A18" s="40" t="s">
        <v>83</v>
      </c>
      <c r="B18" s="41" t="s">
        <v>39</v>
      </c>
      <c r="C18" s="42" t="n">
        <f aca="false">'Normalize Veri'!S16</f>
        <v>0.125872823759427</v>
      </c>
      <c r="D18" s="43" t="n">
        <f aca="false">VLOOKUP(B18,$K$4:$O$7,4,FALSE())</f>
        <v>2.5</v>
      </c>
      <c r="E18" s="43" t="n">
        <f aca="false">'Normalize Veri'!V16</f>
        <v>2.6</v>
      </c>
      <c r="F18" s="43" t="n">
        <f aca="false">VLOOKUP(B18,$K$4:$O$7,5,FALSE())</f>
        <v>4.7</v>
      </c>
      <c r="G18" s="44" t="str">
        <f aca="false">IF(E18&lt;=F18,"Uygun","AŞIM")</f>
        <v>Uygun</v>
      </c>
    </row>
    <row r="19" customFormat="false" ht="15" hidden="false" customHeight="false" outlineLevel="0" collapsed="false">
      <c r="A19" s="40" t="s">
        <v>84</v>
      </c>
      <c r="B19" s="41" t="s">
        <v>39</v>
      </c>
      <c r="C19" s="42" t="n">
        <f aca="false">'Normalize Veri'!S17</f>
        <v>0.294070604364218</v>
      </c>
      <c r="D19" s="43" t="n">
        <f aca="false">VLOOKUP(B19,$K$4:$O$7,4,FALSE())</f>
        <v>2.5</v>
      </c>
      <c r="E19" s="43" t="n">
        <f aca="false">'Normalize Veri'!V17</f>
        <v>3</v>
      </c>
      <c r="F19" s="43" t="n">
        <f aca="false">VLOOKUP(B19,$K$4:$O$7,5,FALSE())</f>
        <v>4.7</v>
      </c>
      <c r="G19" s="44" t="str">
        <f aca="false">IF(E19&lt;=F19,"Uygun","AŞIM")</f>
        <v>Uygun</v>
      </c>
    </row>
    <row r="20" customFormat="false" ht="19.4" hidden="false" customHeight="false" outlineLevel="0" collapsed="false">
      <c r="A20" s="40" t="s">
        <v>85</v>
      </c>
      <c r="B20" s="41" t="s">
        <v>37</v>
      </c>
      <c r="C20" s="42" t="n">
        <f aca="false">'Normalize Veri'!S18</f>
        <v>0.257095304835319</v>
      </c>
      <c r="D20" s="43" t="n">
        <f aca="false">VLOOKUP(B20,$K$4:$O$7,4,FALSE())</f>
        <v>2.6</v>
      </c>
      <c r="E20" s="43" t="n">
        <f aca="false">'Normalize Veri'!V18</f>
        <v>4.7</v>
      </c>
      <c r="F20" s="43" t="n">
        <f aca="false">VLOOKUP(B20,$K$4:$O$7,5,FALSE())</f>
        <v>4.7</v>
      </c>
      <c r="G20" s="44" t="str">
        <f aca="false">IF(E20&lt;=F20,"Uygun","AŞIM")</f>
        <v>Uygun</v>
      </c>
    </row>
    <row r="21" customFormat="false" ht="19.4" hidden="false" customHeight="false" outlineLevel="0" collapsed="false">
      <c r="A21" s="40" t="s">
        <v>86</v>
      </c>
      <c r="B21" s="41" t="s">
        <v>37</v>
      </c>
      <c r="C21" s="42" t="n">
        <f aca="false">'Normalize Veri'!S19</f>
        <v>0.206323231000851</v>
      </c>
      <c r="D21" s="43" t="n">
        <f aca="false">VLOOKUP(B21,$K$4:$O$7,4,FALSE())</f>
        <v>2.6</v>
      </c>
      <c r="E21" s="43" t="n">
        <f aca="false">'Normalize Veri'!V19</f>
        <v>5.9</v>
      </c>
      <c r="F21" s="43" t="n">
        <f aca="false">VLOOKUP(B21,$K$4:$O$7,5,FALSE())</f>
        <v>4.7</v>
      </c>
      <c r="G21" s="45" t="str">
        <f aca="false">IF(E21&lt;=F21,"Uygun","AŞIM")</f>
        <v>AŞIM</v>
      </c>
    </row>
    <row r="22" customFormat="false" ht="15" hidden="false" customHeight="false" outlineLevel="0" collapsed="false">
      <c r="A22" s="40" t="s">
        <v>87</v>
      </c>
      <c r="B22" s="41" t="s">
        <v>31</v>
      </c>
      <c r="C22" s="42" t="n">
        <f aca="false">'Normalize Veri'!S20</f>
        <v>0.16655672823219</v>
      </c>
      <c r="D22" s="43" t="n">
        <f aca="false">VLOOKUP(B22,$K$4:$O$7,4,FALSE())</f>
        <v>3.2</v>
      </c>
      <c r="E22" s="43" t="n">
        <f aca="false">'Normalize Veri'!V20</f>
        <v>4.5</v>
      </c>
      <c r="F22" s="43" t="n">
        <f aca="false">VLOOKUP(B22,$K$4:$O$7,5,FALSE())</f>
        <v>3</v>
      </c>
      <c r="G22" s="45" t="str">
        <f aca="false">IF(E22&lt;=F22,"Uygun","AŞIM")</f>
        <v>AŞIM</v>
      </c>
    </row>
    <row r="23" customFormat="false" ht="15" hidden="false" customHeight="false" outlineLevel="0" collapsed="false">
      <c r="A23" s="40" t="s">
        <v>88</v>
      </c>
      <c r="B23" s="41" t="s">
        <v>33</v>
      </c>
      <c r="C23" s="42" t="n">
        <f aca="false">'Normalize Veri'!S21</f>
        <v>0.315853436227745</v>
      </c>
      <c r="D23" s="43" t="n">
        <f aca="false">VLOOKUP(B23,$K$4:$O$7,4,FALSE())</f>
        <v>2.7</v>
      </c>
      <c r="E23" s="43" t="n">
        <f aca="false">'Normalize Veri'!V21</f>
        <v>6.2</v>
      </c>
      <c r="F23" s="43" t="n">
        <f aca="false">VLOOKUP(B23,$K$4:$O$7,5,FALSE())</f>
        <v>3.2</v>
      </c>
      <c r="G23" s="45" t="str">
        <f aca="false">IF(E23&lt;=F23,"Uygun","AŞIM")</f>
        <v>AŞIM</v>
      </c>
    </row>
    <row r="24" customFormat="false" ht="15" hidden="false" customHeight="false" outlineLevel="0" collapsed="false">
      <c r="A24" s="40" t="s">
        <v>32</v>
      </c>
      <c r="B24" s="41" t="s">
        <v>33</v>
      </c>
      <c r="C24" s="42" t="n">
        <f aca="false">'Normalize Veri'!S22</f>
        <v>0.164179104477612</v>
      </c>
      <c r="D24" s="43" t="n">
        <f aca="false">VLOOKUP(B24,$K$4:$O$7,4,FALSE())</f>
        <v>2.7</v>
      </c>
      <c r="E24" s="43" t="n">
        <f aca="false">'Normalize Veri'!V22</f>
        <v>5.2</v>
      </c>
      <c r="F24" s="43" t="n">
        <f aca="false">VLOOKUP(B24,$K$4:$O$7,5,FALSE())</f>
        <v>3.2</v>
      </c>
      <c r="G24" s="45" t="str">
        <f aca="false">IF(E24&lt;=F24,"Uygun","AŞIM")</f>
        <v>AŞIM</v>
      </c>
    </row>
    <row r="25" customFormat="false" ht="15" hidden="false" customHeight="false" outlineLevel="0" collapsed="false">
      <c r="A25" s="40" t="s">
        <v>35</v>
      </c>
      <c r="B25" s="41" t="s">
        <v>31</v>
      </c>
      <c r="C25" s="42" t="n">
        <f aca="false">'Normalize Veri'!S23</f>
        <v>0.301114736269712</v>
      </c>
      <c r="D25" s="43" t="n">
        <f aca="false">VLOOKUP(B25,$K$4:$O$7,4,FALSE())</f>
        <v>3.2</v>
      </c>
      <c r="E25" s="43" t="n">
        <f aca="false">'Normalize Veri'!V23</f>
        <v>6.6</v>
      </c>
      <c r="F25" s="43" t="n">
        <f aca="false">VLOOKUP(B25,$K$4:$O$7,5,FALSE())</f>
        <v>3</v>
      </c>
      <c r="G25" s="45" t="str">
        <f aca="false">IF(E25&lt;=F25,"Uygun","AŞIM")</f>
        <v>AŞIM</v>
      </c>
    </row>
    <row r="26" customFormat="false" ht="15" hidden="false" customHeight="false" outlineLevel="0" collapsed="false">
      <c r="A26" s="40" t="s">
        <v>38</v>
      </c>
      <c r="B26" s="41" t="s">
        <v>39</v>
      </c>
      <c r="C26" s="42" t="n">
        <f aca="false">'Normalize Veri'!S24</f>
        <v>0.11654649135209</v>
      </c>
      <c r="D26" s="43" t="n">
        <f aca="false">VLOOKUP(B26,$K$4:$O$7,4,FALSE())</f>
        <v>2.5</v>
      </c>
      <c r="E26" s="43" t="n">
        <f aca="false">'Normalize Veri'!V24</f>
        <v>5.1</v>
      </c>
      <c r="F26" s="43" t="n">
        <f aca="false">VLOOKUP(B26,$K$4:$O$7,5,FALSE())</f>
        <v>4.7</v>
      </c>
      <c r="G26" s="45" t="str">
        <f aca="false">IF(E26&lt;=F26,"Uygun","AŞIM")</f>
        <v>AŞIM</v>
      </c>
    </row>
    <row r="27" customFormat="false" ht="15" hidden="false" customHeight="false" outlineLevel="0" collapsed="false">
      <c r="A27" s="40" t="s">
        <v>41</v>
      </c>
      <c r="B27" s="41" t="s">
        <v>31</v>
      </c>
      <c r="C27" s="42" t="n">
        <f aca="false">'Normalize Veri'!S25</f>
        <v>0.156633516716039</v>
      </c>
      <c r="D27" s="43" t="n">
        <f aca="false">VLOOKUP(B27,$K$4:$O$7,4,FALSE())</f>
        <v>3.2</v>
      </c>
      <c r="E27" s="43" t="n">
        <f aca="false">'Normalize Veri'!V25</f>
        <v>6</v>
      </c>
      <c r="F27" s="43" t="n">
        <f aca="false">VLOOKUP(B27,$K$4:$O$7,5,FALSE())</f>
        <v>3</v>
      </c>
      <c r="G27" s="45" t="str">
        <f aca="false">IF(E27&lt;=F27,"Uygun","AŞIM")</f>
        <v>AŞIM</v>
      </c>
    </row>
    <row r="28" customFormat="false" ht="15" hidden="false" customHeight="false" outlineLevel="0" collapsed="false">
      <c r="A28" s="40" t="s">
        <v>43</v>
      </c>
      <c r="B28" s="41" t="s">
        <v>33</v>
      </c>
      <c r="C28" s="42" t="n">
        <f aca="false">'Normalize Veri'!S26</f>
        <v>0.125762603018302</v>
      </c>
      <c r="D28" s="43" t="n">
        <f aca="false">VLOOKUP(B28,$K$4:$O$7,4,FALSE())</f>
        <v>2.7</v>
      </c>
      <c r="E28" s="43" t="n">
        <f aca="false">'Normalize Veri'!V26</f>
        <v>5.1</v>
      </c>
      <c r="F28" s="43" t="n">
        <f aca="false">VLOOKUP(B28,$K$4:$O$7,5,FALSE())</f>
        <v>3.2</v>
      </c>
      <c r="G28" s="45" t="str">
        <f aca="false">IF(E28&lt;=F28,"Uygun","AŞIM")</f>
        <v>AŞIM</v>
      </c>
    </row>
    <row r="29" customFormat="false" ht="45.75" hidden="false" customHeight="true" outlineLevel="0" collapsed="false">
      <c r="A29" s="46" t="s">
        <v>117</v>
      </c>
      <c r="B29" s="46"/>
      <c r="C29" s="46"/>
      <c r="D29" s="46"/>
      <c r="E29" s="46"/>
      <c r="F29" s="46"/>
      <c r="G29" s="46"/>
    </row>
    <row r="31" customFormat="false" ht="15" hidden="false" customHeight="false" outlineLevel="0" collapsed="false">
      <c r="A31" s="37" t="s">
        <v>118</v>
      </c>
    </row>
    <row r="32" customFormat="false" ht="43.5" hidden="false" customHeight="true" outlineLevel="0" collapsed="false">
      <c r="A32" s="5" t="s">
        <v>48</v>
      </c>
      <c r="B32" s="5" t="s">
        <v>47</v>
      </c>
      <c r="C32" s="5" t="s">
        <v>119</v>
      </c>
      <c r="D32" s="5" t="s">
        <v>115</v>
      </c>
      <c r="E32" s="5" t="s">
        <v>120</v>
      </c>
      <c r="F32" s="5" t="s">
        <v>121</v>
      </c>
      <c r="G32" s="5" t="s">
        <v>122</v>
      </c>
      <c r="H32" s="5" t="s">
        <v>123</v>
      </c>
      <c r="I32" s="5" t="s">
        <v>124</v>
      </c>
      <c r="J32" s="5" t="s">
        <v>125</v>
      </c>
    </row>
    <row r="33" customFormat="false" ht="15" hidden="false" customHeight="false" outlineLevel="0" collapsed="false">
      <c r="A33" s="47" t="s">
        <v>31</v>
      </c>
      <c r="B33" s="41" t="n">
        <f aca="false">COUNTIF('Normalize Veri'!$B$3:$B$26,A33)</f>
        <v>8</v>
      </c>
      <c r="C33" s="43" t="n">
        <f aca="false">SUMPRODUCT(('Normalize Veri'!$B$3:$B$26=A33)*'Normalize Veri'!$H$3:$H$26*'Normalize Veri'!$V$3:$V$26)/SUMIF('Normalize Veri'!$B$3:$B$26,A33,'Normalize Veri'!$H$3:$H$26)</f>
        <v>4.07362449948094</v>
      </c>
      <c r="D33" s="43" t="n">
        <f aca="false">VLOOKUP(A33,$K$4:$O$7,5,FALSE())</f>
        <v>3</v>
      </c>
      <c r="E33" s="42" t="n">
        <f aca="false">SUMIF('Normalize Veri'!$B$3:$B$26,A33,'Normalize Veri'!$P$3:$P$26)/SUMIF('Normalize Veri'!$B$3:$B$26,A33,'Normalize Veri'!$Q$3:$Q$26)</f>
        <v>0.267230324008398</v>
      </c>
      <c r="F33" s="43" t="n">
        <f aca="false">AVERAGEIF('Puan ve Sıralama'!$C$10:$C$33,A33,'Puan ve Sıralama'!$H$10:$H$33)</f>
        <v>38.1009787045367</v>
      </c>
      <c r="G33" s="43" t="n">
        <f aca="false">VLOOKUP(A33,$K$4:$O$7,2,FALSE())</f>
        <v>14.1</v>
      </c>
      <c r="H33" s="43" t="n">
        <f aca="false">VLOOKUP(A33,$K$4:$O$7,3,FALSE())</f>
        <v>12.2</v>
      </c>
      <c r="I33" s="48" t="n">
        <v>12.6</v>
      </c>
      <c r="J33" s="48" t="n">
        <v>8.9</v>
      </c>
    </row>
    <row r="34" customFormat="false" ht="15" hidden="false" customHeight="false" outlineLevel="0" collapsed="false">
      <c r="A34" s="47" t="s">
        <v>39</v>
      </c>
      <c r="B34" s="41" t="n">
        <f aca="false">COUNTIF('Normalize Veri'!$B$3:$B$26,A34)</f>
        <v>6</v>
      </c>
      <c r="C34" s="43" t="n">
        <f aca="false">SUMPRODUCT(('Normalize Veri'!$B$3:$B$26=A34)*'Normalize Veri'!$H$3:$H$26*'Normalize Veri'!$V$3:$V$26)/SUMIF('Normalize Veri'!$B$3:$B$26,A34,'Normalize Veri'!$H$3:$H$26)</f>
        <v>2.89811249170065</v>
      </c>
      <c r="D34" s="43" t="n">
        <f aca="false">VLOOKUP(A34,$K$4:$O$7,5,FALSE())</f>
        <v>4.7</v>
      </c>
      <c r="E34" s="42" t="n">
        <f aca="false">SUMIF('Normalize Veri'!$B$3:$B$26,A34,'Normalize Veri'!$P$3:$P$26)/SUMIF('Normalize Veri'!$B$3:$B$26,A34,'Normalize Veri'!$Q$3:$Q$26)</f>
        <v>0.176282338598347</v>
      </c>
      <c r="F34" s="43" t="n">
        <f aca="false">AVERAGEIF('Puan ve Sıralama'!$C$10:$C$33,A34,'Puan ve Sıralama'!$H$10:$H$33)</f>
        <v>26.0053786847889</v>
      </c>
      <c r="G34" s="43" t="n">
        <f aca="false">VLOOKUP(A34,$K$4:$O$7,2,FALSE())</f>
        <v>16.3</v>
      </c>
      <c r="H34" s="43" t="n">
        <f aca="false">VLOOKUP(A34,$K$4:$O$7,3,FALSE())</f>
        <v>8.1</v>
      </c>
      <c r="I34" s="48" t="n">
        <v>12.6</v>
      </c>
      <c r="J34" s="48" t="n">
        <v>8.9</v>
      </c>
    </row>
    <row r="35" customFormat="false" ht="15" hidden="false" customHeight="false" outlineLevel="0" collapsed="false">
      <c r="A35" s="47" t="s">
        <v>33</v>
      </c>
      <c r="B35" s="41" t="n">
        <f aca="false">COUNTIF('Normalize Veri'!$B$3:$B$26,A35)</f>
        <v>5</v>
      </c>
      <c r="C35" s="43" t="n">
        <f aca="false">SUMPRODUCT(('Normalize Veri'!$B$3:$B$26=A35)*'Normalize Veri'!$H$3:$H$26*'Normalize Veri'!$V$3:$V$26)/SUMIF('Normalize Veri'!$B$3:$B$26,A35,'Normalize Veri'!$H$3:$H$26)</f>
        <v>5.3498918857403</v>
      </c>
      <c r="D35" s="43" t="n">
        <f aca="false">VLOOKUP(A35,$K$4:$O$7,5,FALSE())</f>
        <v>3.2</v>
      </c>
      <c r="E35" s="42" t="n">
        <f aca="false">SUMIF('Normalize Veri'!$B$3:$B$26,A35,'Normalize Veri'!$P$3:$P$26)/SUMIF('Normalize Veri'!$B$3:$B$26,A35,'Normalize Veri'!$Q$3:$Q$26)</f>
        <v>0.229411382958012</v>
      </c>
      <c r="F35" s="43" t="n">
        <f aca="false">AVERAGEIF('Puan ve Sıralama'!$C$10:$C$33,A35,'Puan ve Sıralama'!$H$10:$H$33)</f>
        <v>24.983648305018</v>
      </c>
      <c r="G35" s="43" t="n">
        <f aca="false">VLOOKUP(A35,$K$4:$O$7,2,FALSE())</f>
        <v>17.8</v>
      </c>
      <c r="H35" s="43" t="n">
        <f aca="false">VLOOKUP(A35,$K$4:$O$7,3,FALSE())</f>
        <v>10.4</v>
      </c>
      <c r="I35" s="48" t="n">
        <v>12.6</v>
      </c>
      <c r="J35" s="48" t="n">
        <v>8.9</v>
      </c>
    </row>
    <row r="36" customFormat="false" ht="15" hidden="false" customHeight="false" outlineLevel="0" collapsed="false">
      <c r="A36" s="47" t="s">
        <v>37</v>
      </c>
      <c r="B36" s="41" t="n">
        <f aca="false">COUNTIF('Normalize Veri'!$B$3:$B$26,A36)</f>
        <v>5</v>
      </c>
      <c r="C36" s="43" t="n">
        <f aca="false">SUMPRODUCT(('Normalize Veri'!$B$3:$B$26=A36)*'Normalize Veri'!$H$3:$H$26*'Normalize Veri'!$V$3:$V$26)/SUMIF('Normalize Veri'!$B$3:$B$26,A36,'Normalize Veri'!$H$3:$H$26)</f>
        <v>4.45210178228626</v>
      </c>
      <c r="D36" s="43" t="n">
        <f aca="false">VLOOKUP(A36,$K$4:$O$7,5,FALSE())</f>
        <v>4.7</v>
      </c>
      <c r="E36" s="42" t="n">
        <f aca="false">SUMIF('Normalize Veri'!$B$3:$B$26,A36,'Normalize Veri'!$P$3:$P$26)/SUMIF('Normalize Veri'!$B$3:$B$26,A36,'Normalize Veri'!$Q$3:$Q$26)</f>
        <v>0.253385466336067</v>
      </c>
      <c r="F36" s="43" t="n">
        <f aca="false">AVERAGEIF('Puan ve Sıralama'!$C$10:$C$33,A36,'Puan ve Sıralama'!$H$10:$H$33)</f>
        <v>31.4508852779015</v>
      </c>
      <c r="G36" s="43" t="n">
        <f aca="false">VLOOKUP(A36,$K$4:$O$7,2,FALSE())</f>
        <v>11</v>
      </c>
      <c r="H36" s="43" t="n">
        <f aca="false">VLOOKUP(A36,$K$4:$O$7,3,FALSE())</f>
        <v>11</v>
      </c>
      <c r="I36" s="48" t="n">
        <v>12.6</v>
      </c>
      <c r="J36" s="48" t="n">
        <v>8.9</v>
      </c>
    </row>
    <row r="38" customFormat="false" ht="15" hidden="false" customHeight="true" outlineLevel="0" collapsed="false">
      <c r="A38" s="49" t="s">
        <v>126</v>
      </c>
      <c r="B38" s="49"/>
      <c r="C38" s="49"/>
      <c r="D38" s="49"/>
      <c r="E38" s="49"/>
      <c r="F38" s="49"/>
      <c r="G38" s="49"/>
      <c r="H38" s="49"/>
      <c r="I38" s="49"/>
      <c r="J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</row>
  </sheetData>
  <mergeCells count="3">
    <mergeCell ref="A1:H1"/>
    <mergeCell ref="A29:G29"/>
    <mergeCell ref="A38:J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5"/>
    <col collapsed="false" customWidth="true" hidden="false" outlineLevel="0" max="4" min="3" style="0" width="11"/>
    <col collapsed="false" customWidth="true" hidden="false" outlineLevel="0" max="5" min="5" style="0" width="12"/>
    <col collapsed="false" customWidth="true" hidden="false" outlineLevel="0" max="6" min="6" style="0" width="9"/>
    <col collapsed="false" customWidth="true" hidden="false" outlineLevel="0" max="7" min="7" style="0" width="13"/>
    <col collapsed="false" customWidth="true" hidden="false" outlineLevel="0" max="8" min="8" style="0" width="15"/>
    <col collapsed="false" customWidth="true" hidden="false" outlineLevel="0" max="9" min="9" style="0" width="12"/>
    <col collapsed="false" customWidth="true" hidden="false" outlineLevel="0" max="10" min="10" style="0" width="17"/>
    <col collapsed="false" customWidth="true" hidden="false" outlineLevel="0" max="11" min="11" style="0" width="15"/>
  </cols>
  <sheetData>
    <row r="1" customFormat="false" ht="25.5" hidden="false" customHeight="true" outlineLevel="0" collapsed="false">
      <c r="A1" s="25" t="s">
        <v>127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customFormat="false" ht="39.75" hidden="false" customHeight="true" outlineLevel="0" collapsed="false">
      <c r="A2" s="5" t="s">
        <v>128</v>
      </c>
      <c r="B2" s="5" t="s">
        <v>129</v>
      </c>
      <c r="C2" s="5" t="s">
        <v>48</v>
      </c>
      <c r="D2" s="5" t="s">
        <v>130</v>
      </c>
      <c r="E2" s="5" t="s">
        <v>131</v>
      </c>
      <c r="F2" s="5" t="s">
        <v>132</v>
      </c>
      <c r="G2" s="5" t="s">
        <v>133</v>
      </c>
      <c r="H2" s="5" t="s">
        <v>134</v>
      </c>
      <c r="I2" s="5" t="s">
        <v>135</v>
      </c>
      <c r="J2" s="5" t="s">
        <v>136</v>
      </c>
      <c r="K2" s="5" t="s">
        <v>137</v>
      </c>
    </row>
    <row r="3" customFormat="false" ht="15" hidden="false" customHeight="false" outlineLevel="0" collapsed="false">
      <c r="A3" s="40" t="s">
        <v>138</v>
      </c>
      <c r="B3" s="40" t="s">
        <v>139</v>
      </c>
      <c r="C3" s="41" t="s">
        <v>31</v>
      </c>
      <c r="D3" s="50" t="n">
        <v>2938</v>
      </c>
      <c r="E3" s="50" t="n">
        <v>3375</v>
      </c>
      <c r="F3" s="51" t="n">
        <f aca="false">E3/D3</f>
        <v>1.14874063989108</v>
      </c>
      <c r="G3" s="50" t="n">
        <v>316000</v>
      </c>
      <c r="H3" s="52" t="n">
        <f aca="false">G3/E3</f>
        <v>93.6296296296296</v>
      </c>
      <c r="I3" s="50" t="n">
        <v>1744</v>
      </c>
      <c r="J3" s="52" t="n">
        <f aca="false">G3/I3</f>
        <v>181.192660550459</v>
      </c>
      <c r="K3" s="53" t="n">
        <f aca="false">I3/E3</f>
        <v>0.516740740740741</v>
      </c>
    </row>
    <row r="4" customFormat="false" ht="15" hidden="false" customHeight="false" outlineLevel="0" collapsed="false">
      <c r="A4" s="40" t="s">
        <v>138</v>
      </c>
      <c r="B4" s="40" t="s">
        <v>139</v>
      </c>
      <c r="C4" s="41" t="s">
        <v>39</v>
      </c>
      <c r="D4" s="50" t="n">
        <v>646</v>
      </c>
      <c r="E4" s="50" t="n">
        <v>798</v>
      </c>
      <c r="F4" s="51" t="n">
        <f aca="false">E4/D4</f>
        <v>1.23529411764706</v>
      </c>
      <c r="G4" s="50" t="n">
        <v>143000</v>
      </c>
      <c r="H4" s="52" t="n">
        <f aca="false">G4/E4</f>
        <v>179.197994987469</v>
      </c>
      <c r="I4" s="50" t="n">
        <v>433</v>
      </c>
      <c r="J4" s="52" t="n">
        <f aca="false">G4/I4</f>
        <v>330.254041570439</v>
      </c>
      <c r="K4" s="53" t="n">
        <f aca="false">I4/E4</f>
        <v>0.542606516290727</v>
      </c>
    </row>
    <row r="5" customFormat="false" ht="15" hidden="false" customHeight="false" outlineLevel="0" collapsed="false">
      <c r="A5" s="40" t="s">
        <v>138</v>
      </c>
      <c r="B5" s="40" t="s">
        <v>139</v>
      </c>
      <c r="C5" s="41" t="s">
        <v>33</v>
      </c>
      <c r="D5" s="50" t="n">
        <v>1538</v>
      </c>
      <c r="E5" s="50" t="n">
        <v>1190</v>
      </c>
      <c r="F5" s="54" t="n">
        <f aca="false">E5/D5</f>
        <v>0.773732119635891</v>
      </c>
      <c r="G5" s="50" t="n">
        <v>290000</v>
      </c>
      <c r="H5" s="52" t="n">
        <f aca="false">G5/E5</f>
        <v>243.697478991597</v>
      </c>
      <c r="I5" s="50" t="n">
        <v>528</v>
      </c>
      <c r="J5" s="52" t="n">
        <f aca="false">G5/I5</f>
        <v>549.242424242424</v>
      </c>
      <c r="K5" s="53" t="n">
        <f aca="false">I5/E5</f>
        <v>0.443697478991597</v>
      </c>
    </row>
    <row r="6" customFormat="false" ht="15" hidden="false" customHeight="false" outlineLevel="0" collapsed="false">
      <c r="A6" s="40" t="s">
        <v>138</v>
      </c>
      <c r="B6" s="40" t="s">
        <v>139</v>
      </c>
      <c r="C6" s="41" t="s">
        <v>37</v>
      </c>
      <c r="D6" s="50" t="n">
        <v>1539</v>
      </c>
      <c r="E6" s="50" t="n">
        <v>1838</v>
      </c>
      <c r="F6" s="51" t="n">
        <f aca="false">E6/D6</f>
        <v>1.19428200129955</v>
      </c>
      <c r="G6" s="50" t="n">
        <v>89000</v>
      </c>
      <c r="H6" s="52" t="n">
        <f aca="false">G6/E6</f>
        <v>48.4221980413493</v>
      </c>
      <c r="I6" s="50" t="n">
        <v>332</v>
      </c>
      <c r="J6" s="52" t="n">
        <f aca="false">G6/I6</f>
        <v>268.072289156627</v>
      </c>
      <c r="K6" s="53" t="n">
        <f aca="false">I6/E6</f>
        <v>0.18063112078346</v>
      </c>
    </row>
    <row r="7" customFormat="false" ht="15" hidden="false" customHeight="false" outlineLevel="0" collapsed="false">
      <c r="A7" s="40" t="s">
        <v>140</v>
      </c>
      <c r="B7" s="40" t="s">
        <v>141</v>
      </c>
      <c r="C7" s="41" t="s">
        <v>31</v>
      </c>
      <c r="D7" s="50" t="n">
        <v>2609</v>
      </c>
      <c r="E7" s="50" t="n">
        <v>2401</v>
      </c>
      <c r="F7" s="53" t="n">
        <f aca="false">E7/D7</f>
        <v>0.920275967803756</v>
      </c>
      <c r="G7" s="50" t="n">
        <v>340000</v>
      </c>
      <c r="H7" s="52" t="n">
        <f aca="false">G7/E7</f>
        <v>141.607663473553</v>
      </c>
      <c r="I7" s="50" t="n">
        <v>1261</v>
      </c>
      <c r="J7" s="52" t="n">
        <f aca="false">G7/I7</f>
        <v>269.627279936558</v>
      </c>
      <c r="K7" s="53" t="n">
        <f aca="false">I7/E7</f>
        <v>0.525197834235735</v>
      </c>
    </row>
    <row r="8" customFormat="false" ht="15" hidden="false" customHeight="false" outlineLevel="0" collapsed="false">
      <c r="A8" s="40" t="s">
        <v>140</v>
      </c>
      <c r="B8" s="40" t="s">
        <v>141</v>
      </c>
      <c r="C8" s="41" t="s">
        <v>39</v>
      </c>
      <c r="D8" s="50" t="n">
        <v>1350</v>
      </c>
      <c r="E8" s="50" t="n">
        <v>1597</v>
      </c>
      <c r="F8" s="51" t="n">
        <f aca="false">E8/D8</f>
        <v>1.18296296296296</v>
      </c>
      <c r="G8" s="50" t="n">
        <v>81000</v>
      </c>
      <c r="H8" s="52" t="n">
        <f aca="false">G8/E8</f>
        <v>50.7201001878522</v>
      </c>
      <c r="I8" s="50" t="n">
        <v>781</v>
      </c>
      <c r="J8" s="52" t="n">
        <f aca="false">G8/I8</f>
        <v>103.71318822023</v>
      </c>
      <c r="K8" s="53" t="n">
        <f aca="false">I8/E8</f>
        <v>0.489041953663118</v>
      </c>
    </row>
    <row r="9" customFormat="false" ht="15" hidden="false" customHeight="false" outlineLevel="0" collapsed="false">
      <c r="A9" s="40" t="s">
        <v>140</v>
      </c>
      <c r="B9" s="40" t="s">
        <v>141</v>
      </c>
      <c r="C9" s="41" t="s">
        <v>33</v>
      </c>
      <c r="D9" s="50" t="n">
        <v>645</v>
      </c>
      <c r="E9" s="50" t="n">
        <v>755</v>
      </c>
      <c r="F9" s="51" t="n">
        <f aca="false">E9/D9</f>
        <v>1.17054263565891</v>
      </c>
      <c r="G9" s="50" t="n">
        <v>130000</v>
      </c>
      <c r="H9" s="52" t="n">
        <f aca="false">G9/E9</f>
        <v>172.185430463576</v>
      </c>
      <c r="I9" s="50" t="n">
        <v>179</v>
      </c>
      <c r="J9" s="52" t="n">
        <f aca="false">G9/I9</f>
        <v>726.256983240224</v>
      </c>
      <c r="K9" s="53" t="n">
        <f aca="false">I9/E9</f>
        <v>0.237086092715232</v>
      </c>
    </row>
    <row r="10" customFormat="false" ht="15" hidden="false" customHeight="false" outlineLevel="0" collapsed="false">
      <c r="A10" s="40" t="s">
        <v>140</v>
      </c>
      <c r="B10" s="40" t="s">
        <v>141</v>
      </c>
      <c r="C10" s="41" t="s">
        <v>37</v>
      </c>
      <c r="D10" s="50" t="n">
        <v>1525</v>
      </c>
      <c r="E10" s="50" t="n">
        <v>1373</v>
      </c>
      <c r="F10" s="53" t="n">
        <f aca="false">E10/D10</f>
        <v>0.900327868852459</v>
      </c>
      <c r="G10" s="50" t="n">
        <v>234000</v>
      </c>
      <c r="H10" s="52" t="n">
        <f aca="false">G10/E10</f>
        <v>170.429715950473</v>
      </c>
      <c r="I10" s="50" t="n">
        <v>322</v>
      </c>
      <c r="J10" s="52" t="n">
        <f aca="false">G10/I10</f>
        <v>726.708074534162</v>
      </c>
      <c r="K10" s="53" t="n">
        <f aca="false">I10/E10</f>
        <v>0.234522942461763</v>
      </c>
    </row>
    <row r="11" customFormat="false" ht="15" hidden="false" customHeight="false" outlineLevel="0" collapsed="false">
      <c r="A11" s="40" t="s">
        <v>142</v>
      </c>
      <c r="B11" s="40" t="s">
        <v>143</v>
      </c>
      <c r="C11" s="41" t="s">
        <v>31</v>
      </c>
      <c r="D11" s="50" t="n">
        <v>1975</v>
      </c>
      <c r="E11" s="50" t="n">
        <v>2650</v>
      </c>
      <c r="F11" s="51" t="n">
        <f aca="false">E11/D11</f>
        <v>1.34177215189873</v>
      </c>
      <c r="G11" s="50" t="n">
        <v>352000</v>
      </c>
      <c r="H11" s="52" t="n">
        <f aca="false">G11/E11</f>
        <v>132.830188679245</v>
      </c>
      <c r="I11" s="50" t="n">
        <v>1415</v>
      </c>
      <c r="J11" s="52" t="n">
        <f aca="false">G11/I11</f>
        <v>248.763250883392</v>
      </c>
      <c r="K11" s="53" t="n">
        <f aca="false">I11/E11</f>
        <v>0.533962264150943</v>
      </c>
    </row>
    <row r="12" customFormat="false" ht="15" hidden="false" customHeight="false" outlineLevel="0" collapsed="false">
      <c r="A12" s="40" t="s">
        <v>142</v>
      </c>
      <c r="B12" s="40" t="s">
        <v>143</v>
      </c>
      <c r="C12" s="41" t="s">
        <v>39</v>
      </c>
      <c r="D12" s="50" t="n">
        <v>588</v>
      </c>
      <c r="E12" s="50" t="n">
        <v>382</v>
      </c>
      <c r="F12" s="54" t="n">
        <f aca="false">E12/D12</f>
        <v>0.649659863945578</v>
      </c>
      <c r="G12" s="50" t="n">
        <v>149000</v>
      </c>
      <c r="H12" s="52" t="n">
        <f aca="false">G12/E12</f>
        <v>390.052356020942</v>
      </c>
      <c r="I12" s="50" t="n">
        <v>141</v>
      </c>
      <c r="J12" s="52" t="n">
        <f aca="false">G12/I12</f>
        <v>1056.73758865248</v>
      </c>
      <c r="K12" s="53" t="n">
        <f aca="false">I12/E12</f>
        <v>0.369109947643979</v>
      </c>
    </row>
    <row r="13" customFormat="false" ht="15" hidden="false" customHeight="false" outlineLevel="0" collapsed="false">
      <c r="A13" s="40" t="s">
        <v>142</v>
      </c>
      <c r="B13" s="40" t="s">
        <v>143</v>
      </c>
      <c r="C13" s="41" t="s">
        <v>33</v>
      </c>
      <c r="D13" s="50" t="n">
        <v>809</v>
      </c>
      <c r="E13" s="50" t="n">
        <v>460</v>
      </c>
      <c r="F13" s="54" t="n">
        <f aca="false">E13/D13</f>
        <v>0.568603213844252</v>
      </c>
      <c r="G13" s="50" t="n">
        <v>283000</v>
      </c>
      <c r="H13" s="52" t="n">
        <f aca="false">G13/E13</f>
        <v>615.217391304348</v>
      </c>
      <c r="I13" s="50" t="n">
        <v>173</v>
      </c>
      <c r="J13" s="52" t="n">
        <f aca="false">G13/I13</f>
        <v>1635.83815028902</v>
      </c>
      <c r="K13" s="53" t="n">
        <f aca="false">I13/E13</f>
        <v>0.376086956521739</v>
      </c>
    </row>
    <row r="14" customFormat="false" ht="15" hidden="false" customHeight="false" outlineLevel="0" collapsed="false">
      <c r="A14" s="40" t="s">
        <v>142</v>
      </c>
      <c r="B14" s="40" t="s">
        <v>143</v>
      </c>
      <c r="C14" s="41" t="s">
        <v>37</v>
      </c>
      <c r="D14" s="50" t="n">
        <v>1778</v>
      </c>
      <c r="E14" s="50" t="n">
        <v>1846</v>
      </c>
      <c r="F14" s="51" t="n">
        <f aca="false">E14/D14</f>
        <v>1.03824521934758</v>
      </c>
      <c r="G14" s="50" t="n">
        <v>265000</v>
      </c>
      <c r="H14" s="52" t="n">
        <f aca="false">G14/E14</f>
        <v>143.553629469122</v>
      </c>
      <c r="I14" s="50" t="n">
        <v>765</v>
      </c>
      <c r="J14" s="52" t="n">
        <f aca="false">G14/I14</f>
        <v>346.40522875817</v>
      </c>
      <c r="K14" s="53" t="n">
        <f aca="false">I14/E14</f>
        <v>0.414409534127844</v>
      </c>
    </row>
    <row r="15" customFormat="false" ht="15" hidden="false" customHeight="false" outlineLevel="0" collapsed="false">
      <c r="A15" s="40" t="s">
        <v>144</v>
      </c>
      <c r="B15" s="40" t="s">
        <v>145</v>
      </c>
      <c r="C15" s="41" t="s">
        <v>31</v>
      </c>
      <c r="D15" s="50" t="n">
        <v>3076</v>
      </c>
      <c r="E15" s="50" t="n">
        <v>3759</v>
      </c>
      <c r="F15" s="51" t="n">
        <f aca="false">E15/D15</f>
        <v>1.22204161248375</v>
      </c>
      <c r="G15" s="50" t="n">
        <v>151000</v>
      </c>
      <c r="H15" s="52" t="n">
        <f aca="false">G15/E15</f>
        <v>40.170258047353</v>
      </c>
      <c r="I15" s="50" t="n">
        <v>1952</v>
      </c>
      <c r="J15" s="52" t="n">
        <f aca="false">G15/I15</f>
        <v>77.3565573770492</v>
      </c>
      <c r="K15" s="53" t="n">
        <f aca="false">I15/E15</f>
        <v>0.519287044426709</v>
      </c>
    </row>
    <row r="16" customFormat="false" ht="15" hidden="false" customHeight="false" outlineLevel="0" collapsed="false">
      <c r="A16" s="40" t="s">
        <v>144</v>
      </c>
      <c r="B16" s="40" t="s">
        <v>145</v>
      </c>
      <c r="C16" s="41" t="s">
        <v>39</v>
      </c>
      <c r="D16" s="50" t="n">
        <v>2223</v>
      </c>
      <c r="E16" s="50" t="n">
        <v>1990</v>
      </c>
      <c r="F16" s="54" t="n">
        <f aca="false">E16/D16</f>
        <v>0.895186684660369</v>
      </c>
      <c r="G16" s="50" t="n">
        <v>80000</v>
      </c>
      <c r="H16" s="52" t="n">
        <f aca="false">G16/E16</f>
        <v>40.2010050251256</v>
      </c>
      <c r="I16" s="50" t="n">
        <v>963</v>
      </c>
      <c r="J16" s="52" t="n">
        <f aca="false">G16/I16</f>
        <v>83.073727933541</v>
      </c>
      <c r="K16" s="53" t="n">
        <f aca="false">I16/E16</f>
        <v>0.48391959798995</v>
      </c>
    </row>
    <row r="17" customFormat="false" ht="15" hidden="false" customHeight="false" outlineLevel="0" collapsed="false">
      <c r="A17" s="40" t="s">
        <v>144</v>
      </c>
      <c r="B17" s="40" t="s">
        <v>145</v>
      </c>
      <c r="C17" s="41" t="s">
        <v>33</v>
      </c>
      <c r="D17" s="50" t="n">
        <v>1292</v>
      </c>
      <c r="E17" s="50" t="n">
        <v>1522</v>
      </c>
      <c r="F17" s="51" t="n">
        <f aca="false">E17/D17</f>
        <v>1.17801857585139</v>
      </c>
      <c r="G17" s="50" t="n">
        <v>145000</v>
      </c>
      <c r="H17" s="52" t="n">
        <f aca="false">G17/E17</f>
        <v>95.26938239159</v>
      </c>
      <c r="I17" s="50" t="n">
        <v>666</v>
      </c>
      <c r="J17" s="52" t="n">
        <f aca="false">G17/I17</f>
        <v>217.717717717718</v>
      </c>
      <c r="K17" s="53" t="n">
        <f aca="false">I17/E17</f>
        <v>0.437582128777924</v>
      </c>
    </row>
    <row r="18" customFormat="false" ht="15" hidden="false" customHeight="false" outlineLevel="0" collapsed="false">
      <c r="A18" s="40" t="s">
        <v>144</v>
      </c>
      <c r="B18" s="40" t="s">
        <v>145</v>
      </c>
      <c r="C18" s="41" t="s">
        <v>37</v>
      </c>
      <c r="D18" s="50" t="n">
        <v>1897</v>
      </c>
      <c r="E18" s="50" t="n">
        <v>1490</v>
      </c>
      <c r="F18" s="54" t="n">
        <f aca="false">E18/D18</f>
        <v>0.785450711649974</v>
      </c>
      <c r="G18" s="50" t="n">
        <v>184000</v>
      </c>
      <c r="H18" s="52" t="n">
        <f aca="false">G18/E18</f>
        <v>123.489932885906</v>
      </c>
      <c r="I18" s="50" t="n">
        <v>625</v>
      </c>
      <c r="J18" s="52" t="n">
        <f aca="false">G18/I18</f>
        <v>294.4</v>
      </c>
      <c r="K18" s="53" t="n">
        <f aca="false">I18/E18</f>
        <v>0.419463087248322</v>
      </c>
    </row>
    <row r="19" customFormat="false" ht="15" hidden="false" customHeight="false" outlineLevel="0" collapsed="false">
      <c r="A19" s="40" t="s">
        <v>146</v>
      </c>
      <c r="B19" s="40" t="s">
        <v>147</v>
      </c>
      <c r="C19" s="41" t="s">
        <v>31</v>
      </c>
      <c r="D19" s="50" t="n">
        <v>1652</v>
      </c>
      <c r="E19" s="50" t="n">
        <v>993</v>
      </c>
      <c r="F19" s="54" t="n">
        <f aca="false">E19/D19</f>
        <v>0.601089588377724</v>
      </c>
      <c r="G19" s="50" t="n">
        <v>165000</v>
      </c>
      <c r="H19" s="52" t="n">
        <f aca="false">G19/E19</f>
        <v>166.163141993958</v>
      </c>
      <c r="I19" s="50" t="n">
        <v>214</v>
      </c>
      <c r="J19" s="52" t="n">
        <f aca="false">G19/I19</f>
        <v>771.028037383178</v>
      </c>
      <c r="K19" s="53" t="n">
        <f aca="false">I19/E19</f>
        <v>0.215508559919436</v>
      </c>
    </row>
    <row r="20" customFormat="false" ht="15" hidden="false" customHeight="false" outlineLevel="0" collapsed="false">
      <c r="A20" s="40" t="s">
        <v>146</v>
      </c>
      <c r="B20" s="40" t="s">
        <v>147</v>
      </c>
      <c r="C20" s="41" t="s">
        <v>39</v>
      </c>
      <c r="D20" s="50" t="n">
        <v>1588</v>
      </c>
      <c r="E20" s="50" t="n">
        <v>1360</v>
      </c>
      <c r="F20" s="54" t="n">
        <f aca="false">E20/D20</f>
        <v>0.856423173803526</v>
      </c>
      <c r="G20" s="50" t="n">
        <v>60000</v>
      </c>
      <c r="H20" s="52" t="n">
        <f aca="false">G20/E20</f>
        <v>44.1176470588235</v>
      </c>
      <c r="I20" s="50" t="n">
        <v>468</v>
      </c>
      <c r="J20" s="52" t="n">
        <f aca="false">G20/I20</f>
        <v>128.205128205128</v>
      </c>
      <c r="K20" s="53" t="n">
        <f aca="false">I20/E20</f>
        <v>0.344117647058824</v>
      </c>
    </row>
    <row r="21" customFormat="false" ht="15" hidden="false" customHeight="false" outlineLevel="0" collapsed="false">
      <c r="A21" s="40" t="s">
        <v>146</v>
      </c>
      <c r="B21" s="40" t="s">
        <v>147</v>
      </c>
      <c r="C21" s="41" t="s">
        <v>33</v>
      </c>
      <c r="D21" s="50" t="n">
        <v>2395</v>
      </c>
      <c r="E21" s="50" t="n">
        <v>1413</v>
      </c>
      <c r="F21" s="54" t="n">
        <f aca="false">E21/D21</f>
        <v>0.589979123173278</v>
      </c>
      <c r="G21" s="50" t="n">
        <v>97000</v>
      </c>
      <c r="H21" s="52" t="n">
        <f aca="false">G21/E21</f>
        <v>68.6482661004954</v>
      </c>
      <c r="I21" s="50" t="n">
        <v>260</v>
      </c>
      <c r="J21" s="52" t="n">
        <f aca="false">G21/I21</f>
        <v>373.076923076923</v>
      </c>
      <c r="K21" s="53" t="n">
        <f aca="false">I21/E21</f>
        <v>0.184005661712668</v>
      </c>
    </row>
    <row r="22" customFormat="false" ht="15" hidden="false" customHeight="false" outlineLevel="0" collapsed="false">
      <c r="A22" s="40" t="s">
        <v>146</v>
      </c>
      <c r="B22" s="40" t="s">
        <v>147</v>
      </c>
      <c r="C22" s="41" t="s">
        <v>37</v>
      </c>
      <c r="D22" s="50" t="n">
        <v>1945</v>
      </c>
      <c r="E22" s="50" t="n">
        <v>2173</v>
      </c>
      <c r="F22" s="51" t="n">
        <f aca="false">E22/D22</f>
        <v>1.1172236503856</v>
      </c>
      <c r="G22" s="50" t="n">
        <v>111000</v>
      </c>
      <c r="H22" s="52" t="n">
        <f aca="false">G22/E22</f>
        <v>51.0814542107685</v>
      </c>
      <c r="I22" s="50" t="n">
        <v>1022</v>
      </c>
      <c r="J22" s="52" t="n">
        <f aca="false">G22/I22</f>
        <v>108.610567514677</v>
      </c>
      <c r="K22" s="53" t="n">
        <f aca="false">I22/E22</f>
        <v>0.470317533364013</v>
      </c>
    </row>
    <row r="23" customFormat="false" ht="15" hidden="false" customHeight="false" outlineLevel="0" collapsed="false">
      <c r="A23" s="40" t="s">
        <v>148</v>
      </c>
      <c r="B23" s="40" t="s">
        <v>149</v>
      </c>
      <c r="C23" s="41" t="s">
        <v>31</v>
      </c>
      <c r="D23" s="50" t="n">
        <v>470</v>
      </c>
      <c r="E23" s="50" t="n">
        <v>268</v>
      </c>
      <c r="F23" s="54" t="n">
        <f aca="false">E23/D23</f>
        <v>0.570212765957447</v>
      </c>
      <c r="G23" s="50" t="n">
        <v>327000</v>
      </c>
      <c r="H23" s="52" t="n">
        <f aca="false">G23/E23</f>
        <v>1220.14925373134</v>
      </c>
      <c r="I23" s="50" t="n">
        <v>79</v>
      </c>
      <c r="J23" s="52" t="n">
        <f aca="false">G23/I23</f>
        <v>4139.24050632911</v>
      </c>
      <c r="K23" s="53" t="n">
        <f aca="false">I23/E23</f>
        <v>0.294776119402985</v>
      </c>
    </row>
    <row r="24" customFormat="false" ht="15" hidden="false" customHeight="false" outlineLevel="0" collapsed="false">
      <c r="A24" s="40" t="s">
        <v>148</v>
      </c>
      <c r="B24" s="40" t="s">
        <v>149</v>
      </c>
      <c r="C24" s="41" t="s">
        <v>39</v>
      </c>
      <c r="D24" s="50" t="n">
        <v>1516</v>
      </c>
      <c r="E24" s="50" t="n">
        <v>1048</v>
      </c>
      <c r="F24" s="54" t="n">
        <f aca="false">E24/D24</f>
        <v>0.691292875989446</v>
      </c>
      <c r="G24" s="50" t="n">
        <v>279000</v>
      </c>
      <c r="H24" s="52" t="n">
        <f aca="false">G24/E24</f>
        <v>266.221374045802</v>
      </c>
      <c r="I24" s="50" t="n">
        <v>429</v>
      </c>
      <c r="J24" s="52" t="n">
        <f aca="false">G24/I24</f>
        <v>650.34965034965</v>
      </c>
      <c r="K24" s="53" t="n">
        <f aca="false">I24/E24</f>
        <v>0.409351145038168</v>
      </c>
    </row>
    <row r="25" customFormat="false" ht="15" hidden="false" customHeight="false" outlineLevel="0" collapsed="false">
      <c r="A25" s="40" t="s">
        <v>148</v>
      </c>
      <c r="B25" s="40" t="s">
        <v>149</v>
      </c>
      <c r="C25" s="41" t="s">
        <v>33</v>
      </c>
      <c r="D25" s="50" t="n">
        <v>2199</v>
      </c>
      <c r="E25" s="50" t="n">
        <v>1386</v>
      </c>
      <c r="F25" s="54" t="n">
        <f aca="false">E25/D25</f>
        <v>0.630286493860846</v>
      </c>
      <c r="G25" s="50" t="n">
        <v>95000</v>
      </c>
      <c r="H25" s="52" t="n">
        <f aca="false">G25/E25</f>
        <v>68.5425685425686</v>
      </c>
      <c r="I25" s="50" t="n">
        <v>601</v>
      </c>
      <c r="J25" s="52" t="n">
        <f aca="false">G25/I25</f>
        <v>158.069883527454</v>
      </c>
      <c r="K25" s="53" t="n">
        <f aca="false">I25/E25</f>
        <v>0.433621933621934</v>
      </c>
    </row>
    <row r="26" customFormat="false" ht="15" hidden="false" customHeight="false" outlineLevel="0" collapsed="false">
      <c r="A26" s="40" t="s">
        <v>148</v>
      </c>
      <c r="B26" s="40" t="s">
        <v>149</v>
      </c>
      <c r="C26" s="41" t="s">
        <v>37</v>
      </c>
      <c r="D26" s="50" t="n">
        <v>2680</v>
      </c>
      <c r="E26" s="50" t="n">
        <v>2727</v>
      </c>
      <c r="F26" s="51" t="n">
        <f aca="false">E26/D26</f>
        <v>1.01753731343284</v>
      </c>
      <c r="G26" s="50" t="n">
        <v>348000</v>
      </c>
      <c r="H26" s="52" t="n">
        <f aca="false">G26/E26</f>
        <v>127.612761276128</v>
      </c>
      <c r="I26" s="50" t="n">
        <v>545</v>
      </c>
      <c r="J26" s="52" t="n">
        <f aca="false">G26/I26</f>
        <v>638.532110091743</v>
      </c>
      <c r="K26" s="53" t="n">
        <f aca="false">I26/E26</f>
        <v>0.1998533186652</v>
      </c>
    </row>
    <row r="28" customFormat="false" ht="15" hidden="false" customHeight="false" outlineLevel="0" collapsed="false">
      <c r="A28" s="37" t="s">
        <v>150</v>
      </c>
    </row>
    <row r="29" customFormat="false" ht="22.35" hidden="false" customHeight="false" outlineLevel="0" collapsed="false">
      <c r="A29" s="5" t="s">
        <v>48</v>
      </c>
      <c r="B29" s="5"/>
      <c r="C29" s="5"/>
      <c r="D29" s="5" t="s">
        <v>130</v>
      </c>
      <c r="E29" s="5" t="s">
        <v>131</v>
      </c>
      <c r="F29" s="5" t="s">
        <v>132</v>
      </c>
      <c r="G29" s="5" t="s">
        <v>133</v>
      </c>
      <c r="H29" s="5"/>
      <c r="I29" s="5" t="s">
        <v>135</v>
      </c>
      <c r="J29" s="5" t="s">
        <v>136</v>
      </c>
      <c r="K29" s="5"/>
    </row>
    <row r="30" customFormat="false" ht="15" hidden="false" customHeight="false" outlineLevel="0" collapsed="false">
      <c r="A30" s="47" t="s">
        <v>31</v>
      </c>
      <c r="B30" s="55"/>
      <c r="C30" s="55"/>
      <c r="D30" s="52" t="n">
        <f aca="false">SUMIF($C$3:$C$26,A30,$D$3:$D$26)</f>
        <v>12720</v>
      </c>
      <c r="E30" s="52" t="n">
        <f aca="false">SUMIF($C$3:$C$26,A30,$E$3:$E$26)</f>
        <v>13446</v>
      </c>
      <c r="F30" s="53" t="n">
        <f aca="false">E30/D30</f>
        <v>1.05707547169811</v>
      </c>
      <c r="G30" s="52" t="n">
        <f aca="false">SUMIF($C$3:$C$26,A30,$G$3:$G$26)</f>
        <v>1651000</v>
      </c>
      <c r="H30" s="41"/>
      <c r="I30" s="52" t="n">
        <f aca="false">SUMIF($C$3:$C$26,A30,$I$3:$I$26)</f>
        <v>6665</v>
      </c>
      <c r="J30" s="52" t="n">
        <f aca="false">G30/I30</f>
        <v>247.711927981996</v>
      </c>
      <c r="K30" s="41"/>
    </row>
    <row r="31" customFormat="false" ht="15" hidden="false" customHeight="false" outlineLevel="0" collapsed="false">
      <c r="A31" s="47" t="s">
        <v>39</v>
      </c>
      <c r="B31" s="55"/>
      <c r="C31" s="55"/>
      <c r="D31" s="52" t="n">
        <f aca="false">SUMIF($C$3:$C$26,A31,$D$3:$D$26)</f>
        <v>7911</v>
      </c>
      <c r="E31" s="52" t="n">
        <f aca="false">SUMIF($C$3:$C$26,A31,$E$3:$E$26)</f>
        <v>7175</v>
      </c>
      <c r="F31" s="53" t="n">
        <f aca="false">E31/D31</f>
        <v>0.906964985463279</v>
      </c>
      <c r="G31" s="52" t="n">
        <f aca="false">SUMIF($C$3:$C$26,A31,$G$3:$G$26)</f>
        <v>792000</v>
      </c>
      <c r="H31" s="41"/>
      <c r="I31" s="52" t="n">
        <f aca="false">SUMIF($C$3:$C$26,A31,$I$3:$I$26)</f>
        <v>3215</v>
      </c>
      <c r="J31" s="52" t="n">
        <f aca="false">G31/I31</f>
        <v>246.345256609642</v>
      </c>
      <c r="K31" s="41"/>
    </row>
    <row r="32" customFormat="false" ht="15" hidden="false" customHeight="false" outlineLevel="0" collapsed="false">
      <c r="A32" s="47" t="s">
        <v>33</v>
      </c>
      <c r="B32" s="55"/>
      <c r="C32" s="55"/>
      <c r="D32" s="52" t="n">
        <f aca="false">SUMIF($C$3:$C$26,A32,$D$3:$D$26)</f>
        <v>8878</v>
      </c>
      <c r="E32" s="52" t="n">
        <f aca="false">SUMIF($C$3:$C$26,A32,$E$3:$E$26)</f>
        <v>6726</v>
      </c>
      <c r="F32" s="53" t="n">
        <f aca="false">E32/D32</f>
        <v>0.757603063753098</v>
      </c>
      <c r="G32" s="52" t="n">
        <f aca="false">SUMIF($C$3:$C$26,A32,$G$3:$G$26)</f>
        <v>1040000</v>
      </c>
      <c r="H32" s="41"/>
      <c r="I32" s="52" t="n">
        <f aca="false">SUMIF($C$3:$C$26,A32,$I$3:$I$26)</f>
        <v>2407</v>
      </c>
      <c r="J32" s="52" t="n">
        <f aca="false">G32/I32</f>
        <v>432.073120066473</v>
      </c>
      <c r="K32" s="41"/>
    </row>
    <row r="33" customFormat="false" ht="15" hidden="false" customHeight="false" outlineLevel="0" collapsed="false">
      <c r="A33" s="47" t="s">
        <v>37</v>
      </c>
      <c r="B33" s="55"/>
      <c r="C33" s="55"/>
      <c r="D33" s="52" t="n">
        <f aca="false">SUMIF($C$3:$C$26,A33,$D$3:$D$26)</f>
        <v>11364</v>
      </c>
      <c r="E33" s="52" t="n">
        <f aca="false">SUMIF($C$3:$C$26,A33,$E$3:$E$26)</f>
        <v>11447</v>
      </c>
      <c r="F33" s="53" t="n">
        <f aca="false">E33/D33</f>
        <v>1.00730376627948</v>
      </c>
      <c r="G33" s="52" t="n">
        <f aca="false">SUMIF($C$3:$C$26,A33,$G$3:$G$26)</f>
        <v>1231000</v>
      </c>
      <c r="H33" s="41"/>
      <c r="I33" s="52" t="n">
        <f aca="false">SUMIF($C$3:$C$26,A33,$I$3:$I$26)</f>
        <v>3611</v>
      </c>
      <c r="J33" s="52" t="n">
        <f aca="false">G33/I33</f>
        <v>340.902797009139</v>
      </c>
      <c r="K33" s="41"/>
    </row>
    <row r="34" customFormat="false" ht="15" hidden="false" customHeight="false" outlineLevel="0" collapsed="false">
      <c r="A34" s="56" t="s">
        <v>151</v>
      </c>
      <c r="B34" s="57"/>
      <c r="C34" s="57"/>
      <c r="D34" s="58" t="n">
        <f aca="false">SUM(D30:D33)</f>
        <v>40873</v>
      </c>
      <c r="E34" s="58" t="n">
        <f aca="false">SUM(E30:E33)</f>
        <v>38794</v>
      </c>
      <c r="F34" s="59" t="n">
        <f aca="false">E34/D34</f>
        <v>0.949135125877719</v>
      </c>
      <c r="G34" s="58" t="n">
        <f aca="false">SUM(G30:G33)</f>
        <v>4714000</v>
      </c>
      <c r="H34" s="60"/>
      <c r="I34" s="58" t="n">
        <f aca="false">SUM(I30:I33)</f>
        <v>15898</v>
      </c>
      <c r="J34" s="58" t="n">
        <f aca="false">G34/I34</f>
        <v>296.515284941502</v>
      </c>
      <c r="K34" s="60"/>
    </row>
    <row r="36" customFormat="false" ht="15" hidden="false" customHeight="false" outlineLevel="0" collapsed="false">
      <c r="A36" s="37" t="s">
        <v>152</v>
      </c>
    </row>
    <row r="37" customFormat="false" ht="22.35" hidden="false" customHeight="false" outlineLevel="0" collapsed="false">
      <c r="A37" s="5" t="s">
        <v>128</v>
      </c>
      <c r="B37" s="5" t="s">
        <v>129</v>
      </c>
      <c r="C37" s="5"/>
      <c r="D37" s="5" t="s">
        <v>130</v>
      </c>
      <c r="E37" s="5" t="s">
        <v>131</v>
      </c>
      <c r="F37" s="5" t="s">
        <v>132</v>
      </c>
      <c r="G37" s="5" t="s">
        <v>133</v>
      </c>
      <c r="H37" s="5"/>
      <c r="I37" s="5" t="s">
        <v>135</v>
      </c>
      <c r="J37" s="5" t="s">
        <v>136</v>
      </c>
      <c r="K37" s="5"/>
    </row>
    <row r="38" customFormat="false" ht="15" hidden="false" customHeight="false" outlineLevel="0" collapsed="false">
      <c r="A38" s="47" t="s">
        <v>138</v>
      </c>
      <c r="B38" s="40" t="s">
        <v>139</v>
      </c>
      <c r="C38" s="55"/>
      <c r="D38" s="52" t="n">
        <f aca="false">SUMIF($A$3:$A$26,A38,$D$3:$D$26)</f>
        <v>6661</v>
      </c>
      <c r="E38" s="52" t="n">
        <f aca="false">SUMIF($A$3:$A$26,A38,$E$3:$E$26)</f>
        <v>7201</v>
      </c>
      <c r="F38" s="53" t="n">
        <f aca="false">E38/D38</f>
        <v>1.08106890857229</v>
      </c>
      <c r="G38" s="52" t="n">
        <f aca="false">SUMIF($A$3:$A$26,A38,$G$3:$G$26)</f>
        <v>838000</v>
      </c>
      <c r="H38" s="41"/>
      <c r="I38" s="52" t="n">
        <f aca="false">SUMIF($A$3:$A$26,A38,$I$3:$I$26)</f>
        <v>3037</v>
      </c>
      <c r="J38" s="52" t="n">
        <f aca="false">G38/I38</f>
        <v>275.930194270662</v>
      </c>
      <c r="K38" s="41"/>
    </row>
    <row r="39" customFormat="false" ht="15" hidden="false" customHeight="false" outlineLevel="0" collapsed="false">
      <c r="A39" s="47" t="s">
        <v>140</v>
      </c>
      <c r="B39" s="40" t="s">
        <v>141</v>
      </c>
      <c r="C39" s="55"/>
      <c r="D39" s="52" t="n">
        <f aca="false">SUMIF($A$3:$A$26,A39,$D$3:$D$26)</f>
        <v>6129</v>
      </c>
      <c r="E39" s="52" t="n">
        <f aca="false">SUMIF($A$3:$A$26,A39,$E$3:$E$26)</f>
        <v>6126</v>
      </c>
      <c r="F39" s="53" t="n">
        <f aca="false">E39/D39</f>
        <v>0.999510523739599</v>
      </c>
      <c r="G39" s="52" t="n">
        <f aca="false">SUMIF($A$3:$A$26,A39,$G$3:$G$26)</f>
        <v>785000</v>
      </c>
      <c r="H39" s="41"/>
      <c r="I39" s="52" t="n">
        <f aca="false">SUMIF($A$3:$A$26,A39,$I$3:$I$26)</f>
        <v>2543</v>
      </c>
      <c r="J39" s="52" t="n">
        <f aca="false">G39/I39</f>
        <v>308.690523004326</v>
      </c>
      <c r="K39" s="41"/>
    </row>
    <row r="40" customFormat="false" ht="15" hidden="false" customHeight="false" outlineLevel="0" collapsed="false">
      <c r="A40" s="47" t="s">
        <v>142</v>
      </c>
      <c r="B40" s="40" t="s">
        <v>143</v>
      </c>
      <c r="C40" s="55"/>
      <c r="D40" s="52" t="n">
        <f aca="false">SUMIF($A$3:$A$26,A40,$D$3:$D$26)</f>
        <v>5150</v>
      </c>
      <c r="E40" s="52" t="n">
        <f aca="false">SUMIF($A$3:$A$26,A40,$E$3:$E$26)</f>
        <v>5338</v>
      </c>
      <c r="F40" s="53" t="n">
        <f aca="false">E40/D40</f>
        <v>1.03650485436893</v>
      </c>
      <c r="G40" s="52" t="n">
        <f aca="false">SUMIF($A$3:$A$26,A40,$G$3:$G$26)</f>
        <v>1049000</v>
      </c>
      <c r="H40" s="41"/>
      <c r="I40" s="52" t="n">
        <f aca="false">SUMIF($A$3:$A$26,A40,$I$3:$I$26)</f>
        <v>2494</v>
      </c>
      <c r="J40" s="52" t="n">
        <f aca="false">G40/I40</f>
        <v>420.609462710505</v>
      </c>
      <c r="K40" s="41"/>
    </row>
    <row r="41" customFormat="false" ht="15" hidden="false" customHeight="false" outlineLevel="0" collapsed="false">
      <c r="A41" s="47" t="s">
        <v>144</v>
      </c>
      <c r="B41" s="40" t="s">
        <v>145</v>
      </c>
      <c r="C41" s="55"/>
      <c r="D41" s="52" t="n">
        <f aca="false">SUMIF($A$3:$A$26,A41,$D$3:$D$26)</f>
        <v>8488</v>
      </c>
      <c r="E41" s="52" t="n">
        <f aca="false">SUMIF($A$3:$A$26,A41,$E$3:$E$26)</f>
        <v>8761</v>
      </c>
      <c r="F41" s="53" t="n">
        <f aca="false">E41/D41</f>
        <v>1.0321630537229</v>
      </c>
      <c r="G41" s="52" t="n">
        <f aca="false">SUMIF($A$3:$A$26,A41,$G$3:$G$26)</f>
        <v>560000</v>
      </c>
      <c r="H41" s="41"/>
      <c r="I41" s="52" t="n">
        <f aca="false">SUMIF($A$3:$A$26,A41,$I$3:$I$26)</f>
        <v>4206</v>
      </c>
      <c r="J41" s="52" t="n">
        <f aca="false">G41/I41</f>
        <v>133.143128863528</v>
      </c>
      <c r="K41" s="41"/>
    </row>
    <row r="42" customFormat="false" ht="15" hidden="false" customHeight="false" outlineLevel="0" collapsed="false">
      <c r="A42" s="47" t="s">
        <v>146</v>
      </c>
      <c r="B42" s="40" t="s">
        <v>147</v>
      </c>
      <c r="C42" s="55"/>
      <c r="D42" s="52" t="n">
        <f aca="false">SUMIF($A$3:$A$26,A42,$D$3:$D$26)</f>
        <v>7580</v>
      </c>
      <c r="E42" s="52" t="n">
        <f aca="false">SUMIF($A$3:$A$26,A42,$E$3:$E$26)</f>
        <v>5939</v>
      </c>
      <c r="F42" s="53" t="n">
        <f aca="false">E42/D42</f>
        <v>0.783509234828496</v>
      </c>
      <c r="G42" s="52" t="n">
        <f aca="false">SUMIF($A$3:$A$26,A42,$G$3:$G$26)</f>
        <v>433000</v>
      </c>
      <c r="H42" s="41"/>
      <c r="I42" s="52" t="n">
        <f aca="false">SUMIF($A$3:$A$26,A42,$I$3:$I$26)</f>
        <v>1964</v>
      </c>
      <c r="J42" s="52" t="n">
        <f aca="false">G42/I42</f>
        <v>220.468431771894</v>
      </c>
      <c r="K42" s="41"/>
    </row>
    <row r="43" customFormat="false" ht="15" hidden="false" customHeight="false" outlineLevel="0" collapsed="false">
      <c r="A43" s="47" t="s">
        <v>148</v>
      </c>
      <c r="B43" s="40" t="s">
        <v>149</v>
      </c>
      <c r="C43" s="55"/>
      <c r="D43" s="52" t="n">
        <f aca="false">SUMIF($A$3:$A$26,A43,$D$3:$D$26)</f>
        <v>6865</v>
      </c>
      <c r="E43" s="52" t="n">
        <f aca="false">SUMIF($A$3:$A$26,A43,$E$3:$E$26)</f>
        <v>5429</v>
      </c>
      <c r="F43" s="53" t="n">
        <f aca="false">E43/D43</f>
        <v>0.790823015294975</v>
      </c>
      <c r="G43" s="52" t="n">
        <f aca="false">SUMIF($A$3:$A$26,A43,$G$3:$G$26)</f>
        <v>1049000</v>
      </c>
      <c r="H43" s="41"/>
      <c r="I43" s="52" t="n">
        <f aca="false">SUMIF($A$3:$A$26,A43,$I$3:$I$26)</f>
        <v>1654</v>
      </c>
      <c r="J43" s="52" t="n">
        <f aca="false">G43/I43</f>
        <v>634.220072551391</v>
      </c>
      <c r="K43" s="41"/>
    </row>
    <row r="45" customFormat="false" ht="15" hidden="false" customHeight="true" outlineLevel="0" collapsed="false">
      <c r="A45" s="49" t="s">
        <v>153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customFormat="false" ht="15" hidden="false" customHeight="fals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</row>
  </sheetData>
  <mergeCells count="2">
    <mergeCell ref="A1:K1"/>
    <mergeCell ref="A45:K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0"/>
    <col collapsed="false" customWidth="true" hidden="false" outlineLevel="0" max="3" min="3" style="0" width="16"/>
    <col collapsed="false" customWidth="true" hidden="false" outlineLevel="0" max="4" min="4" style="0" width="30"/>
    <col collapsed="false" customWidth="true" hidden="false" outlineLevel="0" max="5" min="5" style="0" width="42"/>
    <col collapsed="false" customWidth="true" hidden="false" outlineLevel="0" max="6" min="6" style="0" width="20"/>
    <col collapsed="false" customWidth="true" hidden="false" outlineLevel="0" max="7" min="7" style="0" width="12"/>
  </cols>
  <sheetData>
    <row r="1" customFormat="false" ht="25.5" hidden="false" customHeight="true" outlineLevel="0" collapsed="false">
      <c r="A1" s="25" t="s">
        <v>154</v>
      </c>
      <c r="B1" s="25"/>
      <c r="C1" s="25"/>
      <c r="D1" s="25"/>
      <c r="E1" s="25"/>
      <c r="F1" s="25"/>
      <c r="G1" s="25"/>
    </row>
    <row r="2" customFormat="false" ht="15" hidden="false" customHeight="true" outlineLevel="0" collapsed="false">
      <c r="A2" s="61" t="s">
        <v>155</v>
      </c>
      <c r="B2" s="61"/>
      <c r="C2" s="61"/>
      <c r="D2" s="61"/>
      <c r="E2" s="61"/>
      <c r="F2" s="61"/>
      <c r="G2" s="61"/>
    </row>
    <row r="3" customFormat="false" ht="30" hidden="false" customHeight="true" outlineLevel="0" collapsed="false">
      <c r="A3" s="5" t="s">
        <v>156</v>
      </c>
      <c r="B3" s="5" t="s">
        <v>157</v>
      </c>
      <c r="C3" s="5" t="s">
        <v>158</v>
      </c>
      <c r="D3" s="5" t="s">
        <v>159</v>
      </c>
      <c r="E3" s="5" t="s">
        <v>160</v>
      </c>
      <c r="F3" s="5" t="s">
        <v>161</v>
      </c>
      <c r="G3" s="5" t="s">
        <v>162</v>
      </c>
    </row>
    <row r="4" customFormat="false" ht="63.75" hidden="false" customHeight="true" outlineLevel="0" collapsed="false">
      <c r="A4" s="62" t="n">
        <v>1</v>
      </c>
      <c r="B4" s="6" t="s">
        <v>163</v>
      </c>
      <c r="C4" s="12" t="s">
        <v>164</v>
      </c>
      <c r="D4" s="40" t="s">
        <v>165</v>
      </c>
      <c r="E4" s="40" t="s">
        <v>166</v>
      </c>
      <c r="F4" s="40" t="s">
        <v>167</v>
      </c>
      <c r="G4" s="41" t="s">
        <v>168</v>
      </c>
    </row>
    <row r="5" customFormat="false" ht="63.75" hidden="false" customHeight="true" outlineLevel="0" collapsed="false">
      <c r="A5" s="63" t="n">
        <v>2</v>
      </c>
      <c r="B5" s="64" t="s">
        <v>169</v>
      </c>
      <c r="C5" s="65" t="s">
        <v>170</v>
      </c>
      <c r="D5" s="66" t="s">
        <v>171</v>
      </c>
      <c r="E5" s="66" t="s">
        <v>166</v>
      </c>
      <c r="F5" s="66" t="s">
        <v>172</v>
      </c>
      <c r="G5" s="67" t="s">
        <v>168</v>
      </c>
    </row>
    <row r="6" customFormat="false" ht="63.75" hidden="false" customHeight="true" outlineLevel="0" collapsed="false">
      <c r="A6" s="62" t="n">
        <v>3</v>
      </c>
      <c r="B6" s="6" t="s">
        <v>173</v>
      </c>
      <c r="C6" s="12" t="s">
        <v>174</v>
      </c>
      <c r="D6" s="40" t="s">
        <v>175</v>
      </c>
      <c r="E6" s="40" t="s">
        <v>166</v>
      </c>
      <c r="F6" s="40" t="s">
        <v>176</v>
      </c>
      <c r="G6" s="41" t="s">
        <v>168</v>
      </c>
    </row>
    <row r="7" customFormat="false" ht="63.75" hidden="false" customHeight="true" outlineLevel="0" collapsed="false">
      <c r="A7" s="63" t="n">
        <v>4</v>
      </c>
      <c r="B7" s="64" t="s">
        <v>177</v>
      </c>
      <c r="C7" s="65" t="s">
        <v>178</v>
      </c>
      <c r="D7" s="66" t="s">
        <v>179</v>
      </c>
      <c r="E7" s="66" t="s">
        <v>166</v>
      </c>
      <c r="F7" s="66" t="s">
        <v>172</v>
      </c>
      <c r="G7" s="67" t="s">
        <v>168</v>
      </c>
    </row>
    <row r="8" customFormat="false" ht="63.75" hidden="false" customHeight="true" outlineLevel="0" collapsed="false">
      <c r="A8" s="62" t="n">
        <v>5</v>
      </c>
      <c r="B8" s="6" t="s">
        <v>180</v>
      </c>
      <c r="C8" s="12" t="s">
        <v>181</v>
      </c>
      <c r="D8" s="40" t="s">
        <v>182</v>
      </c>
      <c r="E8" s="40" t="s">
        <v>166</v>
      </c>
      <c r="F8" s="40" t="s">
        <v>167</v>
      </c>
      <c r="G8" s="41" t="s">
        <v>168</v>
      </c>
    </row>
    <row r="9" customFormat="false" ht="63.75" hidden="false" customHeight="true" outlineLevel="0" collapsed="false">
      <c r="A9" s="63" t="n">
        <v>6</v>
      </c>
      <c r="B9" s="64" t="s">
        <v>183</v>
      </c>
      <c r="C9" s="65" t="s">
        <v>184</v>
      </c>
      <c r="D9" s="66" t="s">
        <v>185</v>
      </c>
      <c r="E9" s="66" t="s">
        <v>166</v>
      </c>
      <c r="F9" s="66" t="s">
        <v>167</v>
      </c>
      <c r="G9" s="67" t="s">
        <v>168</v>
      </c>
    </row>
    <row r="10" customFormat="false" ht="63.75" hidden="false" customHeight="true" outlineLevel="0" collapsed="false">
      <c r="A10" s="62" t="n">
        <v>7</v>
      </c>
      <c r="B10" s="6" t="s">
        <v>186</v>
      </c>
      <c r="C10" s="12" t="s">
        <v>187</v>
      </c>
      <c r="D10" s="40" t="s">
        <v>188</v>
      </c>
      <c r="E10" s="40" t="s">
        <v>166</v>
      </c>
      <c r="F10" s="40" t="s">
        <v>172</v>
      </c>
      <c r="G10" s="41" t="s">
        <v>168</v>
      </c>
    </row>
    <row r="11" customFormat="false" ht="63.75" hidden="false" customHeight="true" outlineLevel="0" collapsed="false">
      <c r="A11" s="63" t="n">
        <v>8</v>
      </c>
      <c r="B11" s="64" t="s">
        <v>189</v>
      </c>
      <c r="C11" s="65" t="s">
        <v>190</v>
      </c>
      <c r="D11" s="66" t="s">
        <v>191</v>
      </c>
      <c r="E11" s="66" t="s">
        <v>166</v>
      </c>
      <c r="F11" s="66" t="s">
        <v>176</v>
      </c>
      <c r="G11" s="67" t="s">
        <v>168</v>
      </c>
    </row>
    <row r="13" customFormat="false" ht="15" hidden="false" customHeight="false" outlineLevel="0" collapsed="false">
      <c r="A13" s="37" t="s">
        <v>192</v>
      </c>
    </row>
    <row r="14" customFormat="false" ht="42" hidden="false" customHeight="true" outlineLevel="0" collapsed="false">
      <c r="A14" s="68" t="s">
        <v>193</v>
      </c>
      <c r="B14" s="40" t="s">
        <v>194</v>
      </c>
      <c r="C14" s="40"/>
      <c r="D14" s="40"/>
      <c r="E14" s="40"/>
      <c r="F14" s="40"/>
      <c r="G14" s="40"/>
    </row>
    <row r="15" customFormat="false" ht="42" hidden="false" customHeight="true" outlineLevel="0" collapsed="false">
      <c r="A15" s="68" t="s">
        <v>195</v>
      </c>
      <c r="B15" s="40" t="s">
        <v>196</v>
      </c>
      <c r="C15" s="40"/>
      <c r="D15" s="40"/>
      <c r="E15" s="40"/>
      <c r="F15" s="40"/>
      <c r="G15" s="40"/>
    </row>
    <row r="16" customFormat="false" ht="42" hidden="false" customHeight="true" outlineLevel="0" collapsed="false">
      <c r="A16" s="68" t="s">
        <v>197</v>
      </c>
      <c r="B16" s="40" t="s">
        <v>198</v>
      </c>
      <c r="C16" s="40"/>
      <c r="D16" s="40"/>
      <c r="E16" s="40"/>
      <c r="F16" s="40"/>
      <c r="G16" s="40"/>
    </row>
    <row r="17" customFormat="false" ht="42" hidden="false" customHeight="true" outlineLevel="0" collapsed="false">
      <c r="A17" s="68" t="s">
        <v>199</v>
      </c>
      <c r="B17" s="40" t="s">
        <v>200</v>
      </c>
      <c r="C17" s="40"/>
      <c r="D17" s="40"/>
      <c r="E17" s="40"/>
      <c r="F17" s="40"/>
      <c r="G17" s="40"/>
    </row>
  </sheetData>
  <mergeCells count="6">
    <mergeCell ref="A1:G1"/>
    <mergeCell ref="A2:G2"/>
    <mergeCell ref="B14:G14"/>
    <mergeCell ref="B15:G15"/>
    <mergeCell ref="B16:G16"/>
    <mergeCell ref="B17:G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04"/>
  </cols>
  <sheetData>
    <row r="1" customFormat="false" ht="25.5" hidden="false" customHeight="true" outlineLevel="0" collapsed="false">
      <c r="A1" s="25" t="s">
        <v>201</v>
      </c>
      <c r="B1" s="25"/>
    </row>
    <row r="3" customFormat="false" ht="30" hidden="false" customHeight="true" outlineLevel="0" collapsed="false">
      <c r="A3" s="69" t="s">
        <v>202</v>
      </c>
      <c r="B3" s="6" t="s">
        <v>203</v>
      </c>
    </row>
    <row r="4" customFormat="false" ht="78" hidden="false" customHeight="true" outlineLevel="0" collapsed="false">
      <c r="A4" s="69" t="s">
        <v>204</v>
      </c>
      <c r="B4" s="6" t="s">
        <v>205</v>
      </c>
    </row>
    <row r="5" customFormat="false" ht="42" hidden="false" customHeight="true" outlineLevel="0" collapsed="false">
      <c r="A5" s="69" t="s">
        <v>206</v>
      </c>
      <c r="B5" s="6" t="s">
        <v>207</v>
      </c>
    </row>
    <row r="6" customFormat="false" ht="54" hidden="false" customHeight="true" outlineLevel="0" collapsed="false">
      <c r="A6" s="69" t="s">
        <v>208</v>
      </c>
      <c r="B6" s="6" t="s">
        <v>209</v>
      </c>
    </row>
    <row r="7" customFormat="false" ht="54" hidden="false" customHeight="true" outlineLevel="0" collapsed="false">
      <c r="A7" s="69" t="s">
        <v>210</v>
      </c>
      <c r="B7" s="6" t="s">
        <v>211</v>
      </c>
    </row>
    <row r="8" customFormat="false" ht="78" hidden="false" customHeight="true" outlineLevel="0" collapsed="false">
      <c r="A8" s="69" t="s">
        <v>212</v>
      </c>
      <c r="B8" s="6" t="s">
        <v>213</v>
      </c>
    </row>
    <row r="9" customFormat="false" ht="78" hidden="false" customHeight="true" outlineLevel="0" collapsed="false">
      <c r="A9" s="69" t="s">
        <v>214</v>
      </c>
      <c r="B9" s="6" t="s">
        <v>215</v>
      </c>
    </row>
    <row r="10" customFormat="false" ht="30" hidden="false" customHeight="true" outlineLevel="0" collapsed="false">
      <c r="A10" s="69" t="s">
        <v>216</v>
      </c>
      <c r="B10" s="6" t="s">
        <v>217</v>
      </c>
    </row>
    <row r="11" customFormat="false" ht="42" hidden="false" customHeight="true" outlineLevel="0" collapsed="false">
      <c r="A11" s="69" t="s">
        <v>218</v>
      </c>
      <c r="B11" s="6" t="s">
        <v>219</v>
      </c>
    </row>
    <row r="12" customFormat="false" ht="54" hidden="false" customHeight="true" outlineLevel="0" collapsed="false">
      <c r="A12" s="69" t="s">
        <v>220</v>
      </c>
      <c r="B12" s="6" t="s">
        <v>221</v>
      </c>
    </row>
    <row r="13" customFormat="false" ht="30" hidden="false" customHeight="true" outlineLevel="0" collapsed="false">
      <c r="A13" s="69" t="s">
        <v>222</v>
      </c>
      <c r="B13" s="6" t="s">
        <v>223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LibreOffice/25.8.4.2$Linux_X86_64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2026-07-11T18:42:42Z</dcterms:created>
  <dc:creator>openpyxl</dc:creator>
  <dc:description/>
  <dc:language>en-US</dc:language>
  <cp:lastModifiedBy/>
  <dcterms:modified xsi:type="dcterms:W3CDTF">2026-07-11T18:42:42Z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