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0" windowHeight="0" tabRatio="600" firstSheet="0" activeTab="0" autoFilterDateGrouping="1"/>
  </bookViews>
  <sheets>
    <sheet xmlns:r="http://schemas.openxmlformats.org/officeDocument/2006/relationships" name="Otel Araştırması" sheetId="1" state="visible" r:id="rId1"/>
    <sheet xmlns:r="http://schemas.openxmlformats.org/officeDocument/2006/relationships" name="Ağırlık Modeli" sheetId="2" state="visible" r:id="rId2"/>
    <sheet xmlns:r="http://schemas.openxmlformats.org/officeDocument/2006/relationships" name="Karar Panosu" sheetId="3" state="visible" r:id="rId3"/>
  </sheets>
  <definedNames/>
  <calcPr calcId="191028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FFFFFF"/>
      <sz val="14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rgb="FFFFFFFF"/>
      <sz val="16"/>
      <scheme val="minor"/>
    </font>
    <font>
      <name val="Calibri"/>
      <family val="2"/>
      <i val="1"/>
      <color rgb="FF7B7D7D"/>
      <sz val="11"/>
      <scheme val="minor"/>
    </font>
    <font>
      <name val="Calibri"/>
      <family val="2"/>
      <color theme="10"/>
      <sz val="12"/>
      <scheme val="minor"/>
    </font>
  </fonts>
  <fills count="14">
    <fill>
      <patternFill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6EAF8"/>
        <bgColor indexed="64"/>
      </patternFill>
    </fill>
    <fill>
      <patternFill patternType="solid">
        <fgColor rgb="FF2E86AB"/>
        <bgColor indexed="64"/>
      </patternFill>
    </fill>
    <fill>
      <patternFill patternType="solid">
        <fgColor rgb="FF5DADE2"/>
        <bgColor indexed="64"/>
      </patternFill>
    </fill>
    <fill>
      <patternFill patternType="solid">
        <fgColor rgb="FF85C1E9"/>
        <bgColor indexed="64"/>
      </patternFill>
    </fill>
    <fill>
      <patternFill patternType="solid">
        <fgColor rgb="FF1A5276"/>
        <bgColor indexed="64"/>
      </patternFill>
    </fill>
    <fill>
      <patternFill patternType="solid">
        <fgColor rgb="FF3498DB"/>
        <bgColor indexed="64"/>
      </patternFill>
    </fill>
    <fill>
      <patternFill patternType="solid">
        <fgColor rgb="FFF4D03F"/>
        <bgColor indexed="64"/>
      </patternFill>
    </fill>
    <fill>
      <patternFill patternType="solid">
        <fgColor rgb="FFBDC3C7"/>
        <bgColor indexed="64"/>
      </patternFill>
    </fill>
    <fill>
      <patternFill patternType="solid">
        <fgColor rgb="FFCD6155"/>
        <bgColor indexed="64"/>
      </patternFill>
    </fill>
    <fill>
      <patternFill patternType="solid">
        <fgColor rgb="FFD5F5E3"/>
        <bgColor indexed="64"/>
      </patternFill>
    </fill>
    <fill>
      <patternFill patternType="solid">
        <fgColor rgb="FF85929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0" fontId="0" fillId="3" borderId="0" pivotButton="0" quotePrefix="0" xfId="0"/>
    <xf numFmtId="164" fontId="0" fillId="3" borderId="0" pivotButton="0" quotePrefix="0" xfId="0"/>
    <xf numFmtId="0" fontId="2" fillId="0" borderId="0" pivotButton="0" quotePrefix="0" xfId="0"/>
    <xf numFmtId="0" fontId="2" fillId="5" borderId="0" pivotButton="0" quotePrefix="0" xfId="0"/>
    <xf numFmtId="1" fontId="0" fillId="0" borderId="0" pivotButton="0" quotePrefix="0" xfId="0"/>
    <xf numFmtId="1" fontId="2" fillId="0" borderId="0" pivotButton="0" quotePrefix="0" xfId="0"/>
    <xf numFmtId="0" fontId="4" fillId="0" borderId="0" pivotButton="0" quotePrefix="0" xfId="0"/>
    <xf numFmtId="0" fontId="2" fillId="6" borderId="1" pivotButton="0" quotePrefix="0" xfId="0"/>
    <xf numFmtId="0" fontId="0" fillId="0" borderId="1" pivotButton="0" quotePrefix="0" xfId="0"/>
    <xf numFmtId="164" fontId="0" fillId="0" borderId="1" pivotButton="0" quotePrefix="0" xfId="0"/>
    <xf numFmtId="1" fontId="0" fillId="0" borderId="1" pivotButton="0" quotePrefix="0" xfId="0"/>
    <xf numFmtId="2" fontId="0" fillId="0" borderId="1" pivotButton="0" quotePrefix="0" xfId="0"/>
    <xf numFmtId="0" fontId="1" fillId="8" borderId="1" pivotButton="0" quotePrefix="0" xfId="0"/>
    <xf numFmtId="0" fontId="0" fillId="9" borderId="1" applyAlignment="1" pivotButton="0" quotePrefix="0" xfId="0">
      <alignment horizontal="center"/>
    </xf>
    <xf numFmtId="0" fontId="0" fillId="9" borderId="1" pivotButton="0" quotePrefix="0" xfId="0"/>
    <xf numFmtId="2" fontId="0" fillId="9" borderId="1" pivotButton="0" quotePrefix="0" xfId="0"/>
    <xf numFmtId="164" fontId="0" fillId="9" borderId="1" pivotButton="0" quotePrefix="0" xfId="0"/>
    <xf numFmtId="0" fontId="0" fillId="10" borderId="1" applyAlignment="1" pivotButton="0" quotePrefix="0" xfId="0">
      <alignment horizontal="center"/>
    </xf>
    <xf numFmtId="0" fontId="0" fillId="10" borderId="1" pivotButton="0" quotePrefix="0" xfId="0"/>
    <xf numFmtId="2" fontId="0" fillId="10" borderId="1" pivotButton="0" quotePrefix="0" xfId="0"/>
    <xf numFmtId="164" fontId="0" fillId="10" borderId="1" pivotButton="0" quotePrefix="0" xfId="0"/>
    <xf numFmtId="0" fontId="0" fillId="11" borderId="1" applyAlignment="1" pivotButton="0" quotePrefix="0" xfId="0">
      <alignment horizontal="center"/>
    </xf>
    <xf numFmtId="0" fontId="0" fillId="11" borderId="1" pivotButton="0" quotePrefix="0" xfId="0"/>
    <xf numFmtId="2" fontId="0" fillId="11" borderId="1" pivotButton="0" quotePrefix="0" xfId="0"/>
    <xf numFmtId="164" fontId="0" fillId="11" borderId="1" pivotButton="0" quotePrefix="0" xfId="0"/>
    <xf numFmtId="0" fontId="0" fillId="12" borderId="1" applyAlignment="1" pivotButton="0" quotePrefix="0" xfId="0">
      <alignment horizontal="center"/>
    </xf>
    <xf numFmtId="0" fontId="0" fillId="12" borderId="1" pivotButton="0" quotePrefix="0" xfId="0"/>
    <xf numFmtId="2" fontId="0" fillId="12" borderId="1" pivotButton="0" quotePrefix="0" xfId="0"/>
    <xf numFmtId="164" fontId="0" fillId="12" borderId="1" pivotButton="0" quotePrefix="0" xfId="0"/>
    <xf numFmtId="0" fontId="1" fillId="13" borderId="0" pivotButton="0" quotePrefix="0" xfId="0"/>
    <xf numFmtId="2" fontId="0" fillId="0" borderId="0" pivotButton="0" quotePrefix="0" xfId="0"/>
    <xf numFmtId="0" fontId="5" fillId="7" borderId="0" applyAlignment="1" pivotButton="0" quotePrefix="0" xfId="0">
      <alignment horizontal="center"/>
    </xf>
    <xf numFmtId="0" fontId="6" fillId="0" borderId="0" pivotButton="0" quotePrefix="0" xfId="0"/>
    <xf numFmtId="0" fontId="3" fillId="4" borderId="0" pivotButton="0" quotePrefix="0" xfId="0"/>
    <xf numFmtId="0" fontId="0" fillId="0" borderId="0" pivotButton="0" quotePrefix="0" xfId="0"/>
    <xf numFmtId="0" fontId="7" fillId="0" borderId="0" pivotButton="0" quotePrefix="0" xfId="1"/>
  </cellXfs>
  <cellStyles count="2">
    <cellStyle name="Normal" xfId="0" builtinId="0"/>
    <cellStyle name="Hyperlink" xfId="1" builtinId="8" hidden="0"/>
  </cellStyles>
  <dxfs count="2">
    <dxf>
      <font>
        <b val="1"/>
      </font>
      <fill>
        <patternFill patternType="solid">
          <fgColor indexed="64"/>
          <bgColor rgb="FFF9E79F"/>
        </patternFill>
      </fill>
    </dxf>
    <dxf>
      <fill>
        <patternFill patternType="solid">
          <fgColor indexed="64"/>
          <bgColor rgb="FF82E0AA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1400" b="1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 Yüksek Skorlu 5 Otel - Fiyat/Performans Analizi</a:t>
            </a:r>
          </a:p>
        </rich>
      </tx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1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sz="1400" b="1" i="0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n-US"/>
        </a:p>
      </txPr>
    </title>
    <plotArea>
      <layout/>
      <barChart>
        <barDir val="col"/>
        <grouping val="clustered"/>
        <varyColors val="0"/>
        <ser>
          <idx val="0"/>
          <order val="0"/>
          <spPr>
            <a:solidFill xmlns:a="http://schemas.openxmlformats.org/drawingml/2006/main">
              <a:srgbClr val="2980B9"/>
            </a:solidFill>
            <a:ln xmlns:a="http://schemas.openxmlformats.org/drawingml/2006/main">
              <a:noFill/>
              <a:prstDash val="solid"/>
            </a:ln>
          </spPr>
          <invertIfNegative val="0"/>
          <dLbls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1" vertOverflow="ellipsis" vert="horz" wrap="square" lIns="38100" tIns="19050" rIns="38100" bIns="19050" anchor="ctr" anchorCtr="1">
                <a:spAutoFit/>
              </a:bodyPr>
              <a:lstStyle xmlns:a="http://schemas.openxmlformats.org/drawingml/2006/main"/>
              <a:p xmlns:a="http://schemas.openxmlformats.org/drawingml/2006/main">
                <a:pPr>
                  <a:defRPr sz="1000" b="1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n-US"/>
              </a:p>
            </txPr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'Karar Panosu'!$G$3:$G$8</f>
              <strCache>
                <ptCount val="6"/>
                <pt idx="0">
                  <v>Grafik Verisi</v>
                </pt>
                <pt idx="1">
                  <v>Sueno Hotels Deluxe Belek</v>
                </pt>
                <pt idx="2">
                  <v>Mirada Exclusive Bodrum</v>
                </pt>
                <pt idx="3">
                  <v>Rubi Platinum Sign</v>
                </pt>
                <pt idx="4">
                  <v>Lujo Bodrum</v>
                </pt>
                <pt idx="5">
                  <v>Rubi Platinum Spa Resort</v>
                </pt>
              </strCache>
            </strRef>
          </cat>
          <val>
            <numRef>
              <f>'Karar Panosu'!$H$3:$H$8</f>
              <numCache>
                <formatCode>0.00</formatCode>
                <ptCount val="6"/>
                <pt idx="1">
                  <v>89.8</v>
                </pt>
                <pt idx="2">
                  <v>89.65000000000001</v>
                </pt>
                <pt idx="3">
                  <v>88.90000000000001</v>
                </pt>
                <pt idx="4">
                  <v>88.2</v>
                </pt>
                <pt idx="5">
                  <v>87.7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219"/>
        <overlap val="-27"/>
        <axId val="672169480"/>
        <axId val="671299080"/>
      </barChart>
      <catAx>
        <axId val="672169480"/>
        <scaling>
          <orientation val="minMax"/>
        </scaling>
        <delete val="0"/>
        <axPos val="b"/>
        <title>
          <tx>
            <rich>
              <a:bodyPr xmlns:a="http://schemas.openxmlformats.org/drawingml/2006/main" rot="0" spcFirstLastPara="1" vertOverflow="ellipsis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Oteller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>
              <a:noFill/>
              <a:prstDash val="solid"/>
            </a:ln>
          </spPr>
          <txPr>
            <a:bodyPr xmlns:a="http://schemas.openxmlformats.org/drawingml/2006/main" rot="0" spcFirstLastPara="1" vertOverflow="ellipsis" vert="horz" wrap="square" anchor="ctr" anchorCtr="1"/>
            <a:lstStyle xmlns:a="http://schemas.openxmlformats.org/drawingml/2006/main"/>
            <a:p xmlns:a="http://schemas.openxmlformats.org/drawingml/2006/main">
              <a:pPr>
                <a:defRPr sz="1000" b="0" i="0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r>
                <a:t/>
              </a:r>
              <a:endParaRPr lang="en-US"/>
            </a:p>
          </txPr>
        </title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n-US"/>
          </a:p>
        </txPr>
        <crossAx val="671299080"/>
        <crosses val="autoZero"/>
        <auto val="1"/>
        <lblAlgn val="ctr"/>
        <lblOffset val="100"/>
        <noMultiLvlLbl val="0"/>
      </catAx>
      <valAx>
        <axId val="671299080"/>
        <scaling>
          <orientation val="minMax"/>
        </scaling>
        <delete val="0"/>
        <axPos val="l"/>
        <majorGridlines>
          <spPr>
            <a:ln xmlns:a="http://schemas.openxmlformats.org/drawingml/2006/main"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 spcFirstLastPara="1" vertOverflow="ellipsis" vert="horz" wrap="square" anchor="ctr" anchorCtr="1"/>
              <a:lstStyle xmlns:a="http://schemas.openxmlformats.org/drawingml/2006/main"/>
              <a:p xmlns:a="http://schemas.openxmlformats.org/drawingml/2006/main"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Ağırlıklı Skor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>
              <a:noFill/>
              <a:prstDash val="solid"/>
            </a:ln>
          </spPr>
          <txPr>
            <a:bodyPr xmlns:a="http://schemas.openxmlformats.org/drawingml/2006/main" rot="-5400000" spcFirstLastPara="1" vertOverflow="ellipsis" vert="horz" wrap="square" anchor="ctr" anchorCtr="1"/>
            <a:lstStyle xmlns:a="http://schemas.openxmlformats.org/drawingml/2006/main"/>
            <a:p xmlns:a="http://schemas.openxmlformats.org/drawingml/2006/main">
              <a:pPr>
                <a:defRPr sz="1000" b="0" i="0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r>
                <a:t/>
              </a:r>
              <a:endParaRPr lang="en-US"/>
            </a:p>
          </txPr>
        </title>
        <numFmt formatCode="General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1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/>
            </a:r>
            <a:endParaRPr lang="en-US"/>
          </a:p>
        </txPr>
        <crossAx val="672169480"/>
        <crosses val="autoZero"/>
        <crossBetween val="between"/>
      </valAx>
    </plotArea>
    <plotVisOnly val="1"/>
    <dispBlanksAs val="gap"/>
  </chart>
  <spPr>
    <a:solidFill xmlns:a="http://schemas.openxmlformats.org/drawingml/2006/main">
      <a:schemeClr val="bg1"/>
    </a:solidFill>
    <a:ln xmlns:a="http://schemas.openxmlformats.org/drawingml/2006/main"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>
    <from>
      <col>0</col>
      <colOff>0</colOff>
      <row>10</row>
      <rowOff>0</rowOff>
    </from>
    <to>
      <col>8</col>
      <colOff>0</colOff>
      <row>30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tur.com.tr/mirada-exclusive-bodrum" TargetMode="External" Id="rId1"/><Relationship Type="http://schemas.openxmlformats.org/officeDocument/2006/relationships/hyperlink" Target="https://www.setur.com.tr/lujo-bodrum" TargetMode="External" Id="rId2"/><Relationship Type="http://schemas.openxmlformats.org/officeDocument/2006/relationships/hyperlink" Target="https://www.setur.com.tr/d-maris-bay" TargetMode="External" Id="rId3"/><Relationship Type="http://schemas.openxmlformats.org/officeDocument/2006/relationships/hyperlink" Target="https://www.setur.com.tr/robinson-sarigerme-park" TargetMode="External" Id="rId4"/><Relationship Type="http://schemas.openxmlformats.org/officeDocument/2006/relationships/hyperlink" Target="https://www.setur.com.tr/rubi-platinum-sign" TargetMode="External" Id="rId5"/><Relationship Type="http://schemas.openxmlformats.org/officeDocument/2006/relationships/hyperlink" Target="https://www.setur.com.tr/sueno-hotels-deluxe-belek" TargetMode="External" Id="rId6"/><Relationship Type="http://schemas.openxmlformats.org/officeDocument/2006/relationships/hyperlink" Target="https://www.setur.com.tr/concorde-de-luxe-resort" TargetMode="External" Id="rId7"/><Relationship Type="http://schemas.openxmlformats.org/officeDocument/2006/relationships/hyperlink" Target="https://www.setur.com.tr/belek-beach-resort-hotel" TargetMode="External" Id="rId8"/><Relationship Type="http://schemas.openxmlformats.org/officeDocument/2006/relationships/hyperlink" Target="https://www.setur.com.tr/green-garden-resort-spa-hotel" TargetMode="External" Id="rId9"/><Relationship Type="http://schemas.openxmlformats.org/officeDocument/2006/relationships/hyperlink" Target="https://www.setur.com.tr/rubi-platinum-spa-resort-suites" TargetMode="External" Id="rId10"/><Relationship Type="http://schemas.openxmlformats.org/officeDocument/2006/relationships/hyperlink" Target="https://www.setur.com.tr/la-blanche-island-bodrum" TargetMode="External" Id="rId11"/><Relationship Type="http://schemas.openxmlformats.org/officeDocument/2006/relationships/hyperlink" Target="https://www.setur.com.tr/d-resort-ayvalik" TargetMode="External" Id="rId12"/><Relationship Type="http://schemas.openxmlformats.org/officeDocument/2006/relationships/hyperlink" Target="https://www.setur.com.tr/costa-farilya-special-class-hotel" TargetMode="External" Id="rId13"/><Relationship Type="http://schemas.openxmlformats.org/officeDocument/2006/relationships/hyperlink" Target="https://www.setur.com.tr/club-marma-hotel" TargetMode="External" Id="rId14"/><Relationship Type="http://schemas.openxmlformats.org/officeDocument/2006/relationships/hyperlink" Target="https://www.setur.com.tr/samara-hotel" TargetMode="External" Id="rId15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tabSelected="1" zoomScaleNormal="100" zoomScaleSheetLayoutView="100" workbookViewId="0">
      <selection activeCell="A1" sqref="A1"/>
    </sheetView>
  </sheetViews>
  <sheetFormatPr baseColWidth="8" defaultRowHeight="15"/>
  <cols>
    <col width="25.7109375" bestFit="1" customWidth="1" style="37" min="1" max="1"/>
    <col width="18.42578125" bestFit="1" customWidth="1" style="37" min="2" max="2"/>
    <col width="11.42578125" bestFit="1" customWidth="1" style="37" min="3" max="3"/>
    <col width="17.85546875" bestFit="1" customWidth="1" style="37" min="4" max="4"/>
    <col width="16.42578125" bestFit="1" customWidth="1" style="37" min="5" max="5"/>
    <col width="53.42578125" bestFit="1" customWidth="1" style="37" min="6" max="6"/>
  </cols>
  <sheetData>
    <row r="1">
      <c r="A1" s="1" t="inlineStr">
        <is>
          <t>Otel Adı</t>
        </is>
      </c>
      <c r="B1" s="1" t="inlineStr">
        <is>
          <t>Bölge/İl</t>
        </is>
      </c>
      <c r="C1" s="1" t="inlineStr">
        <is>
          <t>Setur Puanı</t>
        </is>
      </c>
      <c r="D1" s="1" t="inlineStr">
        <is>
          <t>Pansiyon Tipi</t>
        </is>
      </c>
      <c r="E1" s="1" t="inlineStr">
        <is>
          <t>Plaj Tipi</t>
        </is>
      </c>
      <c r="F1" s="1" t="inlineStr">
        <is>
          <t>Setur Link</t>
        </is>
      </c>
    </row>
    <row r="2">
      <c r="A2" s="3" t="inlineStr">
        <is>
          <t>Mirada Exclusive Bodrum</t>
        </is>
      </c>
      <c r="B2" s="3" t="inlineStr">
        <is>
          <t>Bodrum, Muğla</t>
        </is>
      </c>
      <c r="C2" s="4" t="n">
        <v>4.9</v>
      </c>
      <c r="D2" s="3" t="inlineStr">
        <is>
          <t>Her Şey Dahil</t>
        </is>
      </c>
      <c r="E2" s="3" t="inlineStr">
        <is>
          <t>Kum Plaj</t>
        </is>
      </c>
      <c r="F2" s="38" t="inlineStr">
        <is>
          <t>https://www.setur.com.tr/mirada-exclusive-bodrum</t>
        </is>
      </c>
    </row>
    <row r="3">
      <c r="A3" t="inlineStr">
        <is>
          <t>Lujo Bodrum</t>
        </is>
      </c>
      <c r="B3" t="inlineStr">
        <is>
          <t>Güvercinlik, Muğla</t>
        </is>
      </c>
      <c r="C3" s="2" t="n">
        <v>4.7</v>
      </c>
      <c r="D3" t="inlineStr">
        <is>
          <t>Ultra Her Şey Dahil</t>
        </is>
      </c>
      <c r="E3" t="inlineStr">
        <is>
          <t>Kum Plaj</t>
        </is>
      </c>
      <c r="F3" s="38" t="inlineStr">
        <is>
          <t>https://www.setur.com.tr/lujo-bodrum</t>
        </is>
      </c>
    </row>
    <row r="4">
      <c r="A4" s="3" t="inlineStr">
        <is>
          <t>D Maris Bay</t>
        </is>
      </c>
      <c r="B4" s="3" t="inlineStr">
        <is>
          <t>Hisarönü, Muğla</t>
        </is>
      </c>
      <c r="C4" s="4" t="n">
        <v>4.7</v>
      </c>
      <c r="D4" s="3" t="inlineStr">
        <is>
          <t>Her Şey Dahil</t>
        </is>
      </c>
      <c r="E4" s="3" t="inlineStr">
        <is>
          <t>Özel Koy</t>
        </is>
      </c>
      <c r="F4" s="38" t="inlineStr">
        <is>
          <t>https://www.setur.com.tr/d-maris-bay</t>
        </is>
      </c>
    </row>
    <row r="5">
      <c r="A5" t="inlineStr">
        <is>
          <t>Robinson Sarıgerme Park</t>
        </is>
      </c>
      <c r="B5" t="inlineStr">
        <is>
          <t>Sarıgerme, Muğla</t>
        </is>
      </c>
      <c r="C5" s="2" t="n">
        <v>4.7</v>
      </c>
      <c r="D5" t="inlineStr">
        <is>
          <t>Her Şey Dahil</t>
        </is>
      </c>
      <c r="E5" t="inlineStr">
        <is>
          <t>Kum Plaj</t>
        </is>
      </c>
      <c r="F5" s="38" t="inlineStr">
        <is>
          <t>https://www.setur.com.tr/robinson-sarigerme-park</t>
        </is>
      </c>
    </row>
    <row r="6">
      <c r="A6" s="3" t="inlineStr">
        <is>
          <t>Rubi Platinum Sign</t>
        </is>
      </c>
      <c r="B6" s="3" t="inlineStr">
        <is>
          <t>Avsallar, Antalya</t>
        </is>
      </c>
      <c r="C6" s="4" t="n">
        <v>4.9</v>
      </c>
      <c r="D6" s="3" t="inlineStr">
        <is>
          <t>Ultra Her Şey Dahil</t>
        </is>
      </c>
      <c r="E6" s="3" t="inlineStr">
        <is>
          <t>Özel Plaj</t>
        </is>
      </c>
      <c r="F6" s="38" t="inlineStr">
        <is>
          <t>https://www.setur.com.tr/rubi-platinum-sign</t>
        </is>
      </c>
    </row>
    <row r="7">
      <c r="A7" t="inlineStr">
        <is>
          <t>Sueno Hotels Deluxe Belek</t>
        </is>
      </c>
      <c r="B7" t="inlineStr">
        <is>
          <t>Belek, Antalya</t>
        </is>
      </c>
      <c r="C7" s="2" t="n">
        <v>4.8</v>
      </c>
      <c r="D7" t="inlineStr">
        <is>
          <t>Ultra Her Şey Dahil</t>
        </is>
      </c>
      <c r="E7" t="inlineStr">
        <is>
          <t>Kum Plaj</t>
        </is>
      </c>
      <c r="F7" s="38" t="inlineStr">
        <is>
          <t>https://www.setur.com.tr/sueno-hotels-deluxe-belek</t>
        </is>
      </c>
    </row>
    <row r="8">
      <c r="A8" s="3" t="inlineStr">
        <is>
          <t>Concorde De Luxe Resort</t>
        </is>
      </c>
      <c r="B8" s="3" t="inlineStr">
        <is>
          <t>Lara, Antalya</t>
        </is>
      </c>
      <c r="C8" s="4" t="n">
        <v>4.7</v>
      </c>
      <c r="D8" s="3" t="inlineStr">
        <is>
          <t>Ultra Her Şey Dahil</t>
        </is>
      </c>
      <c r="E8" s="3" t="inlineStr">
        <is>
          <t>İskele</t>
        </is>
      </c>
      <c r="F8" s="38" t="inlineStr">
        <is>
          <t>https://www.setur.com.tr/concorde-de-luxe-resort</t>
        </is>
      </c>
    </row>
    <row r="9">
      <c r="A9" t="inlineStr">
        <is>
          <t>Belek Beach Resort Hotel</t>
        </is>
      </c>
      <c r="B9" t="inlineStr">
        <is>
          <t>Belek, Antalya</t>
        </is>
      </c>
      <c r="C9" s="2" t="n">
        <v>4.7</v>
      </c>
      <c r="D9" t="inlineStr">
        <is>
          <t>Her Şey Dahil</t>
        </is>
      </c>
      <c r="E9" t="inlineStr">
        <is>
          <t>Kum Plaj</t>
        </is>
      </c>
      <c r="F9" s="38" t="inlineStr">
        <is>
          <t>https://www.setur.com.tr/belek-beach-resort-hotel</t>
        </is>
      </c>
    </row>
    <row r="10">
      <c r="A10" s="3" t="inlineStr">
        <is>
          <t>Green Garden Resort &amp; Spa</t>
        </is>
      </c>
      <c r="B10" s="3" t="inlineStr">
        <is>
          <t>Alanya, Antalya</t>
        </is>
      </c>
      <c r="C10" s="4" t="n">
        <v>4.7</v>
      </c>
      <c r="D10" s="3" t="inlineStr">
        <is>
          <t>Her Şey Dahil</t>
        </is>
      </c>
      <c r="E10" s="3" t="inlineStr">
        <is>
          <t>Kum-Çakıl Plaj</t>
        </is>
      </c>
      <c r="F10" s="38" t="inlineStr">
        <is>
          <t>https://www.setur.com.tr/green-garden-resort-spa-hotel</t>
        </is>
      </c>
    </row>
    <row r="11">
      <c r="A11" t="inlineStr">
        <is>
          <t>Rubi Platinum Spa Resort</t>
        </is>
      </c>
      <c r="B11" t="inlineStr">
        <is>
          <t>Avsallar, Antalya</t>
        </is>
      </c>
      <c r="C11" s="2" t="n">
        <v>4.7</v>
      </c>
      <c r="D11" t="inlineStr">
        <is>
          <t>Her Şey Dahil</t>
        </is>
      </c>
      <c r="E11" t="inlineStr">
        <is>
          <t>Mavi Bayraklı Plaj</t>
        </is>
      </c>
      <c r="F11" s="38" t="inlineStr">
        <is>
          <t>https://www.setur.com.tr/rubi-platinum-spa-resort-suites</t>
        </is>
      </c>
    </row>
    <row r="12">
      <c r="A12" s="3" t="inlineStr">
        <is>
          <t>La Blanche Island Bodrum</t>
        </is>
      </c>
      <c r="B12" s="3" t="inlineStr">
        <is>
          <t>Güvercinlik, Muğla</t>
        </is>
      </c>
      <c r="C12" s="4" t="n">
        <v>4.4</v>
      </c>
      <c r="D12" s="3" t="inlineStr">
        <is>
          <t>Ultra Her Şey Dahil</t>
        </is>
      </c>
      <c r="E12" s="3" t="inlineStr">
        <is>
          <t>Özel Koy</t>
        </is>
      </c>
      <c r="F12" s="38" t="inlineStr">
        <is>
          <t>https://www.setur.com.tr/la-blanche-island-bodrum</t>
        </is>
      </c>
    </row>
    <row r="13">
      <c r="A13" t="inlineStr">
        <is>
          <t>D-Resort Ayvalık</t>
        </is>
      </c>
      <c r="B13" t="inlineStr">
        <is>
          <t>Sarımsaklı, Balıkesir</t>
        </is>
      </c>
      <c r="C13" s="2" t="n">
        <v>4.4</v>
      </c>
      <c r="D13" t="inlineStr">
        <is>
          <t>Yarım Pansiyon</t>
        </is>
      </c>
      <c r="E13" t="inlineStr">
        <is>
          <t>Özel Plaj</t>
        </is>
      </c>
      <c r="F13" s="38" t="inlineStr">
        <is>
          <t>https://www.setur.com.tr/d-resort-ayvalik</t>
        </is>
      </c>
    </row>
    <row r="14">
      <c r="A14" s="3" t="inlineStr">
        <is>
          <t>Costa Farilya Special Class</t>
        </is>
      </c>
      <c r="B14" s="3" t="inlineStr">
        <is>
          <t>Gündoğan, Muğla</t>
        </is>
      </c>
      <c r="C14" s="4" t="n">
        <v>4.4</v>
      </c>
      <c r="D14" s="3" t="inlineStr">
        <is>
          <t>Oda Kahvaltı</t>
        </is>
      </c>
      <c r="E14" s="3" t="inlineStr">
        <is>
          <t>Kum Plaj</t>
        </is>
      </c>
      <c r="F14" s="38" t="inlineStr">
        <is>
          <t>https://www.setur.com.tr/costa-farilya-special-class-hotel</t>
        </is>
      </c>
    </row>
    <row r="15">
      <c r="A15" t="inlineStr">
        <is>
          <t>Club Marma Hotel</t>
        </is>
      </c>
      <c r="B15" t="inlineStr">
        <is>
          <t>Akyarlar, Muğla</t>
        </is>
      </c>
      <c r="C15" s="2" t="n">
        <v>4.4</v>
      </c>
      <c r="D15" t="inlineStr">
        <is>
          <t>Her Şey Dahil</t>
        </is>
      </c>
      <c r="E15" t="inlineStr">
        <is>
          <t>Özel Plaj</t>
        </is>
      </c>
      <c r="F15" s="38" t="inlineStr">
        <is>
          <t>https://www.setur.com.tr/club-marma-hotel</t>
        </is>
      </c>
    </row>
    <row r="16">
      <c r="A16" s="3" t="inlineStr">
        <is>
          <t>Samara Hotel</t>
        </is>
      </c>
      <c r="B16" s="3" t="inlineStr">
        <is>
          <t>Torba, Muğla</t>
        </is>
      </c>
      <c r="C16" s="4" t="n">
        <v>4.3</v>
      </c>
      <c r="D16" s="3" t="inlineStr">
        <is>
          <t>Yarım Pansiyon</t>
        </is>
      </c>
      <c r="E16" s="3" t="inlineStr">
        <is>
          <t>Kum Plaj</t>
        </is>
      </c>
      <c r="F16" s="38" t="inlineStr">
        <is>
          <t>https://www.setur.com.tr/samara-hotel</t>
        </is>
      </c>
    </row>
  </sheetData>
  <hyperlinks>
    <hyperlink xmlns:r="http://schemas.openxmlformats.org/officeDocument/2006/relationships" ref="F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F5" r:id="rId4"/>
    <hyperlink xmlns:r="http://schemas.openxmlformats.org/officeDocument/2006/relationships" ref="F6" r:id="rId5"/>
    <hyperlink xmlns:r="http://schemas.openxmlformats.org/officeDocument/2006/relationships" ref="F7" r:id="rId6"/>
    <hyperlink xmlns:r="http://schemas.openxmlformats.org/officeDocument/2006/relationships" ref="F8" r:id="rId7"/>
    <hyperlink xmlns:r="http://schemas.openxmlformats.org/officeDocument/2006/relationships" ref="F9" r:id="rId8"/>
    <hyperlink xmlns:r="http://schemas.openxmlformats.org/officeDocument/2006/relationships" ref="F10" r:id="rId9"/>
    <hyperlink xmlns:r="http://schemas.openxmlformats.org/officeDocument/2006/relationships" ref="F11" r:id="rId10"/>
    <hyperlink xmlns:r="http://schemas.openxmlformats.org/officeDocument/2006/relationships" ref="F12" r:id="rId11"/>
    <hyperlink xmlns:r="http://schemas.openxmlformats.org/officeDocument/2006/relationships" ref="F13" r:id="rId12"/>
    <hyperlink xmlns:r="http://schemas.openxmlformats.org/officeDocument/2006/relationships" ref="F14" r:id="rId13"/>
    <hyperlink xmlns:r="http://schemas.openxmlformats.org/officeDocument/2006/relationships" ref="F15" r:id="rId14"/>
    <hyperlink xmlns:r="http://schemas.openxmlformats.org/officeDocument/2006/relationships" ref="F16" r:id="rId15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5.7109375" bestFit="1" customWidth="1" style="37" min="1" max="1"/>
    <col width="11.42578125" bestFit="1" customWidth="1" style="37" min="2" max="2"/>
    <col width="27.28515625" bestFit="1" customWidth="1" style="37" min="3" max="3"/>
    <col width="11.42578125" bestFit="1" customWidth="1" style="37" min="4" max="4"/>
    <col width="13" bestFit="1" customWidth="1" style="37" min="5" max="5"/>
    <col width="9.28515625" bestFit="1" customWidth="1" style="37" min="6" max="6"/>
    <col width="12.140625" bestFit="1" customWidth="1" style="37" min="7" max="7"/>
    <col width="12.28515625" bestFit="1" customWidth="1" style="37" min="8" max="8"/>
    <col width="10.5703125" bestFit="1" customWidth="1" style="37" min="9" max="9"/>
  </cols>
  <sheetData>
    <row r="1" ht="18.75" customHeight="1" s="37">
      <c r="A1" s="36" t="inlineStr">
        <is>
          <t>AĞIRLIK PARAMETRELERİ (Toplam %100 olmalı)</t>
        </is>
      </c>
    </row>
    <row r="3">
      <c r="A3" s="6" t="inlineStr">
        <is>
          <t>Kriter</t>
        </is>
      </c>
      <c r="B3" s="6" t="inlineStr">
        <is>
          <t>Ağırlık (%)</t>
        </is>
      </c>
      <c r="C3" s="6" t="inlineStr">
        <is>
          <t>Açıklama</t>
        </is>
      </c>
    </row>
    <row r="4">
      <c r="A4" t="inlineStr">
        <is>
          <t>Puan</t>
        </is>
      </c>
      <c r="B4" s="7" t="n">
        <v>30</v>
      </c>
      <c r="C4" t="inlineStr">
        <is>
          <t>Setur misafir puanı (1-5 arası)</t>
        </is>
      </c>
    </row>
    <row r="5">
      <c r="A5" t="inlineStr">
        <is>
          <t>Çocuk Uygunluğu</t>
        </is>
      </c>
      <c r="B5" s="7" t="n">
        <v>20</v>
      </c>
      <c r="C5" t="inlineStr">
        <is>
          <t>Aile dostu, çocuk aktiviteleri</t>
        </is>
      </c>
    </row>
    <row r="6">
      <c r="A6" t="inlineStr">
        <is>
          <t>Sakinlik</t>
        </is>
      </c>
      <c r="B6" s="7" t="n">
        <v>15</v>
      </c>
      <c r="C6" t="inlineStr">
        <is>
          <t>Sessiz, huzurlu ortam</t>
        </is>
      </c>
    </row>
    <row r="7">
      <c r="A7" t="inlineStr">
        <is>
          <t>Plaj Kalitesi</t>
        </is>
      </c>
      <c r="B7" s="7" t="n">
        <v>20</v>
      </c>
      <c r="C7" t="inlineStr">
        <is>
          <t>Plaj tipi ve erişim</t>
        </is>
      </c>
    </row>
    <row r="8">
      <c r="A8" t="inlineStr">
        <is>
          <t>Ulaşım</t>
        </is>
      </c>
      <c r="B8" s="7" t="n">
        <v>15</v>
      </c>
      <c r="C8" t="inlineStr">
        <is>
          <t>Havaalanı ve merkeze mesafe</t>
        </is>
      </c>
    </row>
    <row r="9" ht="15.75" customHeight="1" s="37">
      <c r="A9" s="5" t="inlineStr">
        <is>
          <t>TOPLAM</t>
        </is>
      </c>
      <c r="B9" s="8">
        <f>SUM(B4:B8)</f>
        <v/>
      </c>
      <c r="D9" s="9">
        <f>IF(B9=100,"✓ Geçerli","⚠ Toplam 100 olmalı!")</f>
        <v/>
      </c>
    </row>
    <row r="11" ht="18.75" customHeight="1" s="37">
      <c r="A11" s="36" t="inlineStr">
        <is>
          <t>OTEL PERFORMANS ANALİZİ</t>
        </is>
      </c>
    </row>
    <row r="13">
      <c r="A13" s="10" t="inlineStr">
        <is>
          <t>Otel Adı</t>
        </is>
      </c>
      <c r="B13" s="10" t="inlineStr">
        <is>
          <t>Setur Puanı</t>
        </is>
      </c>
      <c r="C13" s="10" t="inlineStr">
        <is>
          <t>Puan Notu (0-100)</t>
        </is>
      </c>
      <c r="D13" s="10" t="inlineStr">
        <is>
          <t>Çocuk Notu</t>
        </is>
      </c>
      <c r="E13" s="10" t="inlineStr">
        <is>
          <t>Sakinlik Notu</t>
        </is>
      </c>
      <c r="F13" s="10" t="inlineStr">
        <is>
          <t>Plaj Notu</t>
        </is>
      </c>
      <c r="G13" s="10" t="inlineStr">
        <is>
          <t>Ulaşım Notu</t>
        </is>
      </c>
      <c r="H13" s="10" t="inlineStr">
        <is>
          <t>Ağırlıklı Skor</t>
        </is>
      </c>
      <c r="I13" s="10" t="inlineStr">
        <is>
          <t>SIRALAMA</t>
        </is>
      </c>
    </row>
    <row r="14">
      <c r="A14" s="11">
        <f>'Otel Araştırması'!A2</f>
        <v/>
      </c>
      <c r="B14" s="12">
        <f>'Otel Araştırması'!C2</f>
        <v/>
      </c>
      <c r="C14" s="13">
        <f>B14*20</f>
        <v/>
      </c>
      <c r="D14" s="13" t="n">
        <v>90</v>
      </c>
      <c r="E14" s="13" t="n">
        <v>75</v>
      </c>
      <c r="F14" s="13" t="n">
        <v>95</v>
      </c>
      <c r="G14" s="13" t="n">
        <v>80</v>
      </c>
      <c r="H14" s="14">
        <f>(C14*$B$4 + D14*$B$5 + E14*$B$6 + F14*$B$7 + G14*$B$8)/100</f>
        <v/>
      </c>
      <c r="I14" s="13">
        <f>RANK(H14,$H$14:$H$28,0)</f>
        <v/>
      </c>
    </row>
    <row r="15">
      <c r="A15" s="11">
        <f>'Otel Araştırması'!A3</f>
        <v/>
      </c>
      <c r="B15" s="12">
        <f>'Otel Araştırması'!C3</f>
        <v/>
      </c>
      <c r="C15" s="13">
        <f>B15*20</f>
        <v/>
      </c>
      <c r="D15" s="13" t="n">
        <v>85</v>
      </c>
      <c r="E15" s="13" t="n">
        <v>85</v>
      </c>
      <c r="F15" s="13" t="n">
        <v>95</v>
      </c>
      <c r="G15" s="13" t="n">
        <v>75</v>
      </c>
      <c r="H15" s="14">
        <f>(C15*$B$4 + D15*$B$5 + E15*$B$6 + F15*$B$7 + G15*$B$8)/100</f>
        <v/>
      </c>
      <c r="I15" s="13">
        <f>RANK(H15,$H$14:$H$28,0)</f>
        <v/>
      </c>
    </row>
    <row r="16">
      <c r="A16" s="11">
        <f>'Otel Araştırması'!A4</f>
        <v/>
      </c>
      <c r="B16" s="12">
        <f>'Otel Araştırması'!C4</f>
        <v/>
      </c>
      <c r="C16" s="13">
        <f>B16*20</f>
        <v/>
      </c>
      <c r="D16" s="13" t="n">
        <v>70</v>
      </c>
      <c r="E16" s="13" t="n">
        <v>95</v>
      </c>
      <c r="F16" s="13" t="n">
        <v>90</v>
      </c>
      <c r="G16" s="13" t="n">
        <v>60</v>
      </c>
      <c r="H16" s="14">
        <f>(C16*$B$4 + D16*$B$5 + E16*$B$6 + F16*$B$7 + G16*$B$8)/100</f>
        <v/>
      </c>
      <c r="I16" s="13">
        <f>RANK(H16,$H$14:$H$28,0)</f>
        <v/>
      </c>
    </row>
    <row r="17">
      <c r="A17" s="11">
        <f>'Otel Araştırması'!A5</f>
        <v/>
      </c>
      <c r="B17" s="12">
        <f>'Otel Araştırması'!C5</f>
        <v/>
      </c>
      <c r="C17" s="13">
        <f>B17*20</f>
        <v/>
      </c>
      <c r="D17" s="13" t="n">
        <v>80</v>
      </c>
      <c r="E17" s="13" t="n">
        <v>80</v>
      </c>
      <c r="F17" s="13" t="n">
        <v>95</v>
      </c>
      <c r="G17" s="13" t="n">
        <v>70</v>
      </c>
      <c r="H17" s="14">
        <f>(C17*$B$4 + D17*$B$5 + E17*$B$6 + F17*$B$7 + G17*$B$8)/100</f>
        <v/>
      </c>
      <c r="I17" s="13">
        <f>RANK(H17,$H$14:$H$28,0)</f>
        <v/>
      </c>
    </row>
    <row r="18">
      <c r="A18" s="11">
        <f>'Otel Araştırması'!A6</f>
        <v/>
      </c>
      <c r="B18" s="12">
        <f>'Otel Araştırması'!C6</f>
        <v/>
      </c>
      <c r="C18" s="13">
        <f>B18*20</f>
        <v/>
      </c>
      <c r="D18" s="13" t="n">
        <v>95</v>
      </c>
      <c r="E18" s="13" t="n">
        <v>65</v>
      </c>
      <c r="F18" s="13" t="n">
        <v>90</v>
      </c>
      <c r="G18" s="13" t="n">
        <v>85</v>
      </c>
      <c r="H18" s="14">
        <f>(C18*$B$4 + D18*$B$5 + E18*$B$6 + F18*$B$7 + G18*$B$8)/100</f>
        <v/>
      </c>
      <c r="I18" s="13">
        <f>RANK(H18,$H$14:$H$28,0)</f>
        <v/>
      </c>
    </row>
    <row r="19">
      <c r="A19" s="11">
        <f>'Otel Araştırması'!A7</f>
        <v/>
      </c>
      <c r="B19" s="12">
        <f>'Otel Araştırması'!C7</f>
        <v/>
      </c>
      <c r="C19" s="13">
        <f>B19*20</f>
        <v/>
      </c>
      <c r="D19" s="13" t="n">
        <v>95</v>
      </c>
      <c r="E19" s="13" t="n">
        <v>70</v>
      </c>
      <c r="F19" s="13" t="n">
        <v>90</v>
      </c>
      <c r="G19" s="13" t="n">
        <v>90</v>
      </c>
      <c r="H19" s="14">
        <f>(C19*$B$4 + D19*$B$5 + E19*$B$6 + F19*$B$7 + G19*$B$8)/100</f>
        <v/>
      </c>
      <c r="I19" s="13">
        <f>RANK(H19,$H$14:$H$28,0)</f>
        <v/>
      </c>
    </row>
    <row r="20">
      <c r="A20" s="11">
        <f>'Otel Araştırması'!A8</f>
        <v/>
      </c>
      <c r="B20" s="12">
        <f>'Otel Araştırması'!C8</f>
        <v/>
      </c>
      <c r="C20" s="13">
        <f>B20*20</f>
        <v/>
      </c>
      <c r="D20" s="13" t="n">
        <v>90</v>
      </c>
      <c r="E20" s="13" t="n">
        <v>70</v>
      </c>
      <c r="F20" s="13" t="n">
        <v>75</v>
      </c>
      <c r="G20" s="13" t="n">
        <v>95</v>
      </c>
      <c r="H20" s="14">
        <f>(C20*$B$4 + D20*$B$5 + E20*$B$6 + F20*$B$7 + G20*$B$8)/100</f>
        <v/>
      </c>
      <c r="I20" s="13">
        <f>RANK(H20,$H$14:$H$28,0)</f>
        <v/>
      </c>
    </row>
    <row r="21">
      <c r="A21" s="11">
        <f>'Otel Araştırması'!A9</f>
        <v/>
      </c>
      <c r="B21" s="12">
        <f>'Otel Araştırması'!C9</f>
        <v/>
      </c>
      <c r="C21" s="13">
        <f>B21*20</f>
        <v/>
      </c>
      <c r="D21" s="13" t="n">
        <v>85</v>
      </c>
      <c r="E21" s="13" t="n">
        <v>75</v>
      </c>
      <c r="F21" s="13" t="n">
        <v>90</v>
      </c>
      <c r="G21" s="13" t="n">
        <v>85</v>
      </c>
      <c r="H21" s="14">
        <f>(C21*$B$4 + D21*$B$5 + E21*$B$6 + F21*$B$7 + G21*$B$8)/100</f>
        <v/>
      </c>
      <c r="I21" s="13">
        <f>RANK(H21,$H$14:$H$28,0)</f>
        <v/>
      </c>
    </row>
    <row r="22">
      <c r="A22" s="11">
        <f>'Otel Araştırması'!A10</f>
        <v/>
      </c>
      <c r="B22" s="12">
        <f>'Otel Araştırması'!C10</f>
        <v/>
      </c>
      <c r="C22" s="13">
        <f>B22*20</f>
        <v/>
      </c>
      <c r="D22" s="13" t="n">
        <v>90</v>
      </c>
      <c r="E22" s="13" t="n">
        <v>75</v>
      </c>
      <c r="F22" s="13" t="n">
        <v>85</v>
      </c>
      <c r="G22" s="13" t="n">
        <v>80</v>
      </c>
      <c r="H22" s="14">
        <f>(C22*$B$4 + D22*$B$5 + E22*$B$6 + F22*$B$7 + G22*$B$8)/100</f>
        <v/>
      </c>
      <c r="I22" s="13">
        <f>RANK(H22,$H$14:$H$28,0)</f>
        <v/>
      </c>
    </row>
    <row r="23">
      <c r="A23" s="11">
        <f>'Otel Araştırması'!A11</f>
        <v/>
      </c>
      <c r="B23" s="12">
        <f>'Otel Araştırması'!C11</f>
        <v/>
      </c>
      <c r="C23" s="13">
        <f>B23*20</f>
        <v/>
      </c>
      <c r="D23" s="13" t="n">
        <v>90</v>
      </c>
      <c r="E23" s="13" t="n">
        <v>70</v>
      </c>
      <c r="F23" s="13" t="n">
        <v>95</v>
      </c>
      <c r="G23" s="13" t="n">
        <v>80</v>
      </c>
      <c r="H23" s="14">
        <f>(C23*$B$4 + D23*$B$5 + E23*$B$6 + F23*$B$7 + G23*$B$8)/100</f>
        <v/>
      </c>
      <c r="I23" s="13">
        <f>RANK(H23,$H$14:$H$28,0)</f>
        <v/>
      </c>
    </row>
    <row r="24">
      <c r="A24" s="11">
        <f>'Otel Araştırması'!A12</f>
        <v/>
      </c>
      <c r="B24" s="12">
        <f>'Otel Araştırması'!C12</f>
        <v/>
      </c>
      <c r="C24" s="13">
        <f>B24*20</f>
        <v/>
      </c>
      <c r="D24" s="13" t="n">
        <v>90</v>
      </c>
      <c r="E24" s="13" t="n">
        <v>70</v>
      </c>
      <c r="F24" s="13" t="n">
        <v>85</v>
      </c>
      <c r="G24" s="13" t="n">
        <v>70</v>
      </c>
      <c r="H24" s="14">
        <f>(C24*$B$4 + D24*$B$5 + E24*$B$6 + F24*$B$7 + G24*$B$8)/100</f>
        <v/>
      </c>
      <c r="I24" s="13">
        <f>RANK(H24,$H$14:$H$28,0)</f>
        <v/>
      </c>
    </row>
    <row r="25">
      <c r="A25" s="11">
        <f>'Otel Araştırması'!A13</f>
        <v/>
      </c>
      <c r="B25" s="12">
        <f>'Otel Araştırması'!C13</f>
        <v/>
      </c>
      <c r="C25" s="13">
        <f>B25*20</f>
        <v/>
      </c>
      <c r="D25" s="13" t="n">
        <v>75</v>
      </c>
      <c r="E25" s="13" t="n">
        <v>90</v>
      </c>
      <c r="F25" s="13" t="n">
        <v>85</v>
      </c>
      <c r="G25" s="13" t="n">
        <v>75</v>
      </c>
      <c r="H25" s="14">
        <f>(C25*$B$4 + D25*$B$5 + E25*$B$6 + F25*$B$7 + G25*$B$8)/100</f>
        <v/>
      </c>
      <c r="I25" s="13">
        <f>RANK(H25,$H$14:$H$28,0)</f>
        <v/>
      </c>
    </row>
    <row r="26">
      <c r="A26" s="11">
        <f>'Otel Araştırması'!A14</f>
        <v/>
      </c>
      <c r="B26" s="12">
        <f>'Otel Araştırması'!C14</f>
        <v/>
      </c>
      <c r="C26" s="13">
        <f>B26*20</f>
        <v/>
      </c>
      <c r="D26" s="13" t="n">
        <v>60</v>
      </c>
      <c r="E26" s="13" t="n">
        <v>90</v>
      </c>
      <c r="F26" s="13" t="n">
        <v>90</v>
      </c>
      <c r="G26" s="13" t="n">
        <v>65</v>
      </c>
      <c r="H26" s="14">
        <f>(C26*$B$4 + D26*$B$5 + E26*$B$6 + F26*$B$7 + G26*$B$8)/100</f>
        <v/>
      </c>
      <c r="I26" s="13">
        <f>RANK(H26,$H$14:$H$28,0)</f>
        <v/>
      </c>
    </row>
    <row r="27">
      <c r="A27" s="11">
        <f>'Otel Araştırması'!A15</f>
        <v/>
      </c>
      <c r="B27" s="12">
        <f>'Otel Araştırması'!C15</f>
        <v/>
      </c>
      <c r="C27" s="13">
        <f>B27*20</f>
        <v/>
      </c>
      <c r="D27" s="13" t="n">
        <v>80</v>
      </c>
      <c r="E27" s="13" t="n">
        <v>80</v>
      </c>
      <c r="F27" s="13" t="n">
        <v>90</v>
      </c>
      <c r="G27" s="13" t="n">
        <v>70</v>
      </c>
      <c r="H27" s="14">
        <f>(C27*$B$4 + D27*$B$5 + E27*$B$6 + F27*$B$7 + G27*$B$8)/100</f>
        <v/>
      </c>
      <c r="I27" s="13">
        <f>RANK(H27,$H$14:$H$28,0)</f>
        <v/>
      </c>
    </row>
    <row r="28">
      <c r="A28" s="11">
        <f>'Otel Araştırması'!A16</f>
        <v/>
      </c>
      <c r="B28" s="12">
        <f>'Otel Araştırması'!C16</f>
        <v/>
      </c>
      <c r="C28" s="13">
        <f>B28*20</f>
        <v/>
      </c>
      <c r="D28" s="13" t="n">
        <v>65</v>
      </c>
      <c r="E28" s="13" t="n">
        <v>85</v>
      </c>
      <c r="F28" s="13" t="n">
        <v>90</v>
      </c>
      <c r="G28" s="13" t="n">
        <v>75</v>
      </c>
      <c r="H28" s="14">
        <f>(C28*$B$4 + D28*$B$5 + E28*$B$6 + F28*$B$7 + G28*$B$8)/100</f>
        <v/>
      </c>
      <c r="I28" s="13">
        <f>RANK(H28,$H$14:$H$28,0)</f>
        <v/>
      </c>
    </row>
  </sheetData>
  <mergeCells count="2">
    <mergeCell ref="A11:K11"/>
    <mergeCell ref="A1:F1"/>
  </mergeCells>
  <conditionalFormatting sqref="H14:H28">
    <cfRule type="top10" rank="5" priority="1" dxfId="1"/>
  </conditionalFormatting>
  <conditionalFormatting sqref="I14:I28">
    <cfRule type="top10" rank="3" priority="2" dxfId="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8" bestFit="1" customWidth="1" style="37" min="1" max="1"/>
    <col width="24.85546875" bestFit="1" customWidth="1" style="37" min="2" max="2"/>
    <col width="17.5703125" bestFit="1" customWidth="1" style="37" min="3" max="3"/>
    <col width="12.28515625" bestFit="1" customWidth="1" style="37" min="4" max="4"/>
    <col width="11.42578125" bestFit="1" customWidth="1" style="37" min="5" max="5"/>
    <col width="24.85546875" bestFit="1" customWidth="1" style="37" min="7" max="7"/>
    <col width="6" bestFit="1" customWidth="1" style="37" min="8" max="8"/>
  </cols>
  <sheetData>
    <row r="1" ht="21" customHeight="1" s="37">
      <c r="A1" s="34" t="inlineStr">
        <is>
          <t>🏆 EN YÜKSEK SKORLU 5 OTEL</t>
        </is>
      </c>
    </row>
    <row r="3">
      <c r="A3" s="15" t="inlineStr">
        <is>
          <t>Sıra</t>
        </is>
      </c>
      <c r="B3" s="15" t="inlineStr">
        <is>
          <t>Otel Adı</t>
        </is>
      </c>
      <c r="C3" s="15" t="inlineStr">
        <is>
          <t>Bölge</t>
        </is>
      </c>
      <c r="D3" s="15" t="inlineStr">
        <is>
          <t>Ağırlıklı Skor</t>
        </is>
      </c>
      <c r="E3" s="15" t="inlineStr">
        <is>
          <t>Setur Puanı</t>
        </is>
      </c>
      <c r="G3" s="32" t="inlineStr">
        <is>
          <t>Grafik Verisi</t>
        </is>
      </c>
      <c r="H3" s="32" t="n"/>
    </row>
    <row r="4">
      <c r="A4" s="16" t="n">
        <v>1</v>
      </c>
      <c r="B4" s="17">
        <f>INDEX('Ağırlık Modeli'!A14:A28,MATCH(LARGE('Ağırlık Modeli'!H14:H28,1),'Ağırlık Modeli'!H14:H28,0))</f>
        <v/>
      </c>
      <c r="C4" s="17">
        <f>INDEX('Otel Araştırması'!B2:B16,MATCH(B4,'Otel Araştırması'!A2:A16,0))</f>
        <v/>
      </c>
      <c r="D4" s="18">
        <f>LARGE('Ağırlık Modeli'!H14:H28,1)</f>
        <v/>
      </c>
      <c r="E4" s="19">
        <f>INDEX('Otel Araştırması'!C2:C16,MATCH(B4,'Otel Araştırması'!A2:A16,0))</f>
        <v/>
      </c>
      <c r="G4">
        <f>B4</f>
        <v/>
      </c>
      <c r="H4" s="33">
        <f>D4</f>
        <v/>
      </c>
    </row>
    <row r="5">
      <c r="A5" s="20" t="n">
        <v>2</v>
      </c>
      <c r="B5" s="21">
        <f>INDEX('Ağırlık Modeli'!A14:A28,MATCH(LARGE('Ağırlık Modeli'!H14:H28,2),'Ağırlık Modeli'!H14:H28,0))</f>
        <v/>
      </c>
      <c r="C5" s="21">
        <f>INDEX('Otel Araştırması'!B2:B16,MATCH(B5,'Otel Araştırması'!A2:A16,0))</f>
        <v/>
      </c>
      <c r="D5" s="22">
        <f>LARGE('Ağırlık Modeli'!H14:H28,2)</f>
        <v/>
      </c>
      <c r="E5" s="23">
        <f>INDEX('Otel Araştırması'!C2:C16,MATCH(B5,'Otel Araştırması'!A2:A16,0))</f>
        <v/>
      </c>
      <c r="G5">
        <f>B5</f>
        <v/>
      </c>
      <c r="H5" s="33">
        <f>D5</f>
        <v/>
      </c>
    </row>
    <row r="6">
      <c r="A6" s="24" t="n">
        <v>3</v>
      </c>
      <c r="B6" s="25">
        <f>INDEX('Ağırlık Modeli'!A14:A28,MATCH(LARGE('Ağırlık Modeli'!H14:H28,3),'Ağırlık Modeli'!H14:H28,0))</f>
        <v/>
      </c>
      <c r="C6" s="25">
        <f>INDEX('Otel Araştırması'!B2:B16,MATCH(B6,'Otel Araştırması'!A2:A16,0))</f>
        <v/>
      </c>
      <c r="D6" s="26">
        <f>LARGE('Ağırlık Modeli'!H14:H28,3)</f>
        <v/>
      </c>
      <c r="E6" s="27">
        <f>INDEX('Otel Araştırması'!C2:C16,MATCH(B6,'Otel Araştırması'!A2:A16,0))</f>
        <v/>
      </c>
      <c r="G6">
        <f>B6</f>
        <v/>
      </c>
      <c r="H6" s="33">
        <f>D6</f>
        <v/>
      </c>
    </row>
    <row r="7">
      <c r="A7" s="28" t="n">
        <v>4</v>
      </c>
      <c r="B7" s="29">
        <f>INDEX('Ağırlık Modeli'!A14:A28,MATCH(LARGE('Ağırlık Modeli'!H14:H28,4),'Ağırlık Modeli'!H14:H28,0))</f>
        <v/>
      </c>
      <c r="C7" s="29">
        <f>INDEX('Otel Araştırması'!B2:B16,MATCH(B7,'Otel Araştırması'!A2:A16,0))</f>
        <v/>
      </c>
      <c r="D7" s="30">
        <f>LARGE('Ağırlık Modeli'!H14:H28,4)</f>
        <v/>
      </c>
      <c r="E7" s="31">
        <f>INDEX('Otel Araştırması'!C2:C16,MATCH(B7,'Otel Araştırması'!A2:A16,0))</f>
        <v/>
      </c>
      <c r="G7">
        <f>B7</f>
        <v/>
      </c>
      <c r="H7" s="33">
        <f>D7</f>
        <v/>
      </c>
    </row>
    <row r="8">
      <c r="A8" s="28" t="n">
        <v>5</v>
      </c>
      <c r="B8" s="29">
        <f>INDEX('Ağırlık Modeli'!A14:A28,MATCH(LARGE('Ağırlık Modeli'!H14:H28,5),'Ağırlık Modeli'!H14:H28,0))</f>
        <v/>
      </c>
      <c r="C8" s="29">
        <f>INDEX('Otel Araştırması'!B2:B16,MATCH(B8,'Otel Araştırması'!A2:A16,0))</f>
        <v/>
      </c>
      <c r="D8" s="30">
        <f>LARGE('Ağırlık Modeli'!H14:H28,5)</f>
        <v/>
      </c>
      <c r="E8" s="31">
        <f>INDEX('Otel Araştırması'!C2:C16,MATCH(B8,'Otel Araştırması'!A2:A16,0))</f>
        <v/>
      </c>
      <c r="G8">
        <f>B8</f>
        <v/>
      </c>
      <c r="H8" s="33">
        <f>D8</f>
        <v/>
      </c>
    </row>
    <row r="10">
      <c r="A10" s="35" t="inlineStr">
        <is>
          <t>Skor Hesaplama: Ağırlık Modeli sayfasındaki kriterlere göre hesaplanmıştır.</t>
        </is>
      </c>
    </row>
  </sheetData>
  <mergeCells count="1">
    <mergeCell ref="A1:E1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Unknown</dc:creator>
  <dcterms:created xmlns:dcterms="http://purl.org/dc/terms/" xmlns:xsi="http://www.w3.org/2001/XMLSchema-instance" xsi:type="dcterms:W3CDTF">2026-07-25T20:56:00Z</dcterms:created>
  <dcterms:modified xmlns:dcterms="http://purl.org/dc/terms/" xmlns:xsi="http://www.w3.org/2001/XMLSchema-instance" xsi:type="dcterms:W3CDTF">2026-07-25T21:37:16Z</dcterms:modified>
  <cp:lastModifiedBy>Kıvanç Akdeniz</cp:lastModifiedBy>
</cp:coreProperties>
</file>