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02" documentId="11_94EC070F1C87C41B95F3B040377AF62F55B660A8" xr6:coauthVersionLast="47" xr6:coauthVersionMax="47" xr10:uidLastSave="{6BCE8F44-E29D-4B81-8C9C-1EEA51837DE6}"/>
  <bookViews>
    <workbookView xWindow="0" yWindow="0" windowWidth="0" windowHeight="0" activeTab="3" xr2:uid="{00000000-000D-0000-FFFF-FFFF00000000}"/>
  </bookViews>
  <sheets>
    <sheet name="Defter" sheetId="1" r:id="rId1"/>
    <sheet name="Banka" sheetId="2" r:id="rId2"/>
    <sheet name="İş Notları" sheetId="3" r:id="rId3"/>
    <sheet name="Mutabakat Çalışmas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7" i="4" l="1"/>
  <c r="C596" i="4"/>
  <c r="B593" i="4"/>
  <c r="B594" i="4"/>
  <c r="B596" i="4"/>
  <c r="B597" i="4"/>
  <c r="B599" i="4"/>
  <c r="B600" i="4"/>
  <c r="B601" i="4"/>
  <c r="B582" i="4"/>
  <c r="C582" i="4"/>
  <c r="B583" i="4"/>
  <c r="C583" i="4"/>
  <c r="B584" i="4"/>
  <c r="C584" i="4"/>
  <c r="B585" i="4"/>
  <c r="C585" i="4"/>
  <c r="B586" i="4"/>
  <c r="C586" i="4"/>
  <c r="B587" i="4"/>
  <c r="C587" i="4"/>
  <c r="B588" i="4"/>
  <c r="C588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G282" i="4"/>
  <c r="H282" i="4" a="1"/>
  <c r="H282" i="4"/>
  <c r="G283" i="4"/>
  <c r="H283" i="4" a="1"/>
  <c r="H283" i="4"/>
  <c r="G284" i="4"/>
  <c r="H284" i="4" a="1"/>
  <c r="H284" i="4"/>
  <c r="G285" i="4"/>
  <c r="H285" i="4" a="1"/>
  <c r="H285" i="4"/>
  <c r="G286" i="4"/>
  <c r="H286" i="4" a="1"/>
  <c r="H286" i="4"/>
  <c r="G287" i="4"/>
  <c r="H287" i="4" a="1"/>
  <c r="H287" i="4"/>
  <c r="G288" i="4"/>
  <c r="H288" i="4" a="1"/>
  <c r="H288" i="4"/>
  <c r="G289" i="4"/>
  <c r="H289" i="4" a="1"/>
  <c r="H289" i="4"/>
  <c r="G290" i="4"/>
  <c r="H290" i="4" a="1"/>
  <c r="H290" i="4"/>
  <c r="G291" i="4"/>
  <c r="H291" i="4" a="1"/>
  <c r="H291" i="4"/>
  <c r="G292" i="4"/>
  <c r="H292" i="4" a="1"/>
  <c r="H292" i="4"/>
  <c r="G293" i="4"/>
  <c r="H293" i="4" a="1"/>
  <c r="H293" i="4"/>
  <c r="G294" i="4"/>
  <c r="H294" i="4" a="1"/>
  <c r="H294" i="4"/>
  <c r="G295" i="4"/>
  <c r="H295" i="4" a="1"/>
  <c r="H295" i="4"/>
  <c r="G296" i="4"/>
  <c r="H296" i="4" a="1"/>
  <c r="H296" i="4"/>
  <c r="G297" i="4"/>
  <c r="H297" i="4" a="1"/>
  <c r="H297" i="4"/>
  <c r="G298" i="4"/>
  <c r="H298" i="4" a="1"/>
  <c r="H298" i="4"/>
  <c r="G299" i="4"/>
  <c r="H299" i="4" a="1"/>
  <c r="H299" i="4"/>
  <c r="G300" i="4"/>
  <c r="H300" i="4" a="1"/>
  <c r="H300" i="4"/>
  <c r="G301" i="4"/>
  <c r="H301" i="4" a="1"/>
  <c r="H301" i="4"/>
  <c r="G302" i="4"/>
  <c r="H302" i="4" a="1"/>
  <c r="H302" i="4"/>
  <c r="G303" i="4"/>
  <c r="H303" i="4" a="1"/>
  <c r="H303" i="4"/>
  <c r="G304" i="4"/>
  <c r="H304" i="4" a="1"/>
  <c r="H304" i="4"/>
  <c r="G305" i="4"/>
  <c r="H305" i="4" a="1"/>
  <c r="H305" i="4"/>
  <c r="G306" i="4"/>
  <c r="H306" i="4" a="1"/>
  <c r="H306" i="4"/>
  <c r="G307" i="4"/>
  <c r="H307" i="4" a="1"/>
  <c r="H307" i="4"/>
  <c r="G308" i="4"/>
  <c r="H308" i="4" a="1"/>
  <c r="H308" i="4"/>
  <c r="G309" i="4"/>
  <c r="H309" i="4" a="1"/>
  <c r="H309" i="4"/>
  <c r="G310" i="4"/>
  <c r="H310" i="4" a="1"/>
  <c r="H310" i="4"/>
  <c r="G311" i="4"/>
  <c r="H311" i="4" a="1"/>
  <c r="H311" i="4"/>
  <c r="G312" i="4"/>
  <c r="H312" i="4" a="1"/>
  <c r="H312" i="4"/>
  <c r="G313" i="4"/>
  <c r="H313" i="4" a="1"/>
  <c r="H313" i="4"/>
  <c r="G314" i="4"/>
  <c r="H314" i="4" a="1"/>
  <c r="H314" i="4"/>
  <c r="G315" i="4"/>
  <c r="H315" i="4" a="1"/>
  <c r="H315" i="4"/>
  <c r="G316" i="4"/>
  <c r="H316" i="4" a="1"/>
  <c r="H316" i="4"/>
  <c r="G317" i="4"/>
  <c r="H317" i="4" a="1"/>
  <c r="H317" i="4"/>
  <c r="G318" i="4"/>
  <c r="H318" i="4" a="1"/>
  <c r="H318" i="4"/>
  <c r="G319" i="4"/>
  <c r="H319" i="4" a="1"/>
  <c r="H319" i="4"/>
  <c r="G320" i="4"/>
  <c r="H320" i="4" a="1"/>
  <c r="H320" i="4"/>
  <c r="G321" i="4"/>
  <c r="H321" i="4" a="1"/>
  <c r="H321" i="4"/>
  <c r="G322" i="4"/>
  <c r="H322" i="4" a="1"/>
  <c r="H322" i="4"/>
  <c r="G323" i="4"/>
  <c r="H323" i="4" a="1"/>
  <c r="H323" i="4"/>
  <c r="G324" i="4"/>
  <c r="H324" i="4" a="1"/>
  <c r="H324" i="4"/>
  <c r="G325" i="4"/>
  <c r="H325" i="4" a="1"/>
  <c r="H325" i="4"/>
  <c r="G326" i="4"/>
  <c r="H326" i="4" a="1"/>
  <c r="H326" i="4"/>
  <c r="G327" i="4"/>
  <c r="H327" i="4" a="1"/>
  <c r="H327" i="4"/>
  <c r="G328" i="4"/>
  <c r="H328" i="4" a="1"/>
  <c r="H328" i="4"/>
  <c r="G329" i="4"/>
  <c r="H329" i="4" a="1"/>
  <c r="H329" i="4"/>
  <c r="G330" i="4"/>
  <c r="H330" i="4" a="1"/>
  <c r="H330" i="4"/>
  <c r="G331" i="4"/>
  <c r="H331" i="4" a="1"/>
  <c r="H331" i="4"/>
  <c r="G332" i="4"/>
  <c r="H332" i="4" a="1"/>
  <c r="H332" i="4"/>
  <c r="G333" i="4"/>
  <c r="H333" i="4" a="1"/>
  <c r="H333" i="4"/>
  <c r="G334" i="4"/>
  <c r="H334" i="4" a="1"/>
  <c r="H334" i="4"/>
  <c r="G335" i="4"/>
  <c r="H335" i="4" a="1"/>
  <c r="H335" i="4"/>
  <c r="G336" i="4"/>
  <c r="H336" i="4" a="1"/>
  <c r="H336" i="4"/>
  <c r="G337" i="4"/>
  <c r="H337" i="4" a="1"/>
  <c r="H337" i="4"/>
  <c r="G338" i="4"/>
  <c r="H338" i="4" a="1"/>
  <c r="H338" i="4"/>
  <c r="G339" i="4"/>
  <c r="H339" i="4" a="1"/>
  <c r="H339" i="4"/>
  <c r="G340" i="4"/>
  <c r="H340" i="4" a="1"/>
  <c r="H340" i="4"/>
  <c r="G341" i="4"/>
  <c r="H341" i="4" a="1"/>
  <c r="H341" i="4"/>
  <c r="G342" i="4"/>
  <c r="H342" i="4" a="1"/>
  <c r="H342" i="4"/>
  <c r="G343" i="4"/>
  <c r="H343" i="4" a="1"/>
  <c r="H343" i="4"/>
  <c r="G344" i="4"/>
  <c r="H344" i="4" a="1"/>
  <c r="H344" i="4"/>
  <c r="G345" i="4"/>
  <c r="H345" i="4" a="1"/>
  <c r="H345" i="4"/>
  <c r="G346" i="4"/>
  <c r="H346" i="4" a="1"/>
  <c r="H346" i="4"/>
  <c r="G347" i="4"/>
  <c r="H347" i="4" a="1"/>
  <c r="H347" i="4"/>
  <c r="G348" i="4"/>
  <c r="H348" i="4" a="1"/>
  <c r="H348" i="4"/>
  <c r="G349" i="4"/>
  <c r="H349" i="4" a="1"/>
  <c r="H349" i="4"/>
  <c r="G350" i="4"/>
  <c r="H350" i="4" a="1"/>
  <c r="H350" i="4"/>
  <c r="G351" i="4"/>
  <c r="H351" i="4" a="1"/>
  <c r="H351" i="4"/>
  <c r="G352" i="4"/>
  <c r="H352" i="4" a="1"/>
  <c r="H352" i="4"/>
  <c r="G353" i="4"/>
  <c r="H353" i="4" a="1"/>
  <c r="H353" i="4"/>
  <c r="G354" i="4"/>
  <c r="H354" i="4" a="1"/>
  <c r="H354" i="4"/>
  <c r="G355" i="4"/>
  <c r="H355" i="4" a="1"/>
  <c r="H355" i="4"/>
  <c r="G356" i="4"/>
  <c r="H356" i="4" a="1"/>
  <c r="H356" i="4"/>
  <c r="G357" i="4"/>
  <c r="H357" i="4" a="1"/>
  <c r="H357" i="4"/>
  <c r="G358" i="4"/>
  <c r="H358" i="4" a="1"/>
  <c r="H358" i="4"/>
  <c r="G359" i="4"/>
  <c r="H359" i="4" a="1"/>
  <c r="H359" i="4"/>
  <c r="G360" i="4"/>
  <c r="H360" i="4" a="1"/>
  <c r="H360" i="4"/>
  <c r="G361" i="4"/>
  <c r="H361" i="4" a="1"/>
  <c r="H361" i="4"/>
  <c r="G362" i="4"/>
  <c r="H362" i="4" a="1"/>
  <c r="H362" i="4"/>
  <c r="G363" i="4"/>
  <c r="H363" i="4" a="1"/>
  <c r="H363" i="4"/>
  <c r="G364" i="4"/>
  <c r="H364" i="4" a="1"/>
  <c r="H364" i="4"/>
  <c r="G365" i="4"/>
  <c r="H365" i="4" a="1"/>
  <c r="H365" i="4"/>
  <c r="G366" i="4"/>
  <c r="H366" i="4" a="1"/>
  <c r="H366" i="4"/>
  <c r="G367" i="4"/>
  <c r="H367" i="4" a="1"/>
  <c r="H367" i="4"/>
  <c r="G368" i="4"/>
  <c r="H368" i="4" a="1"/>
  <c r="H368" i="4"/>
  <c r="G369" i="4"/>
  <c r="H369" i="4" a="1"/>
  <c r="H369" i="4"/>
  <c r="G370" i="4"/>
  <c r="H370" i="4" a="1"/>
  <c r="H370" i="4"/>
  <c r="G371" i="4"/>
  <c r="H371" i="4" a="1"/>
  <c r="H371" i="4"/>
  <c r="G372" i="4"/>
  <c r="H372" i="4" a="1"/>
  <c r="H372" i="4"/>
  <c r="G373" i="4"/>
  <c r="H373" i="4" a="1"/>
  <c r="H373" i="4"/>
  <c r="G374" i="4"/>
  <c r="H374" i="4" a="1"/>
  <c r="H374" i="4"/>
  <c r="G375" i="4"/>
  <c r="H375" i="4" a="1"/>
  <c r="H375" i="4"/>
  <c r="G376" i="4"/>
  <c r="H376" i="4" a="1"/>
  <c r="H376" i="4"/>
  <c r="G377" i="4"/>
  <c r="H377" i="4" a="1"/>
  <c r="H377" i="4"/>
  <c r="G378" i="4"/>
  <c r="H378" i="4" a="1"/>
  <c r="H378" i="4"/>
  <c r="G379" i="4"/>
  <c r="H379" i="4" a="1"/>
  <c r="H379" i="4"/>
  <c r="G380" i="4"/>
  <c r="H380" i="4" a="1"/>
  <c r="H380" i="4"/>
  <c r="G381" i="4"/>
  <c r="H381" i="4" a="1"/>
  <c r="H381" i="4"/>
  <c r="G382" i="4"/>
  <c r="H382" i="4" a="1"/>
  <c r="H382" i="4"/>
  <c r="G383" i="4"/>
  <c r="H383" i="4" a="1"/>
  <c r="H383" i="4"/>
  <c r="G384" i="4"/>
  <c r="H384" i="4" a="1"/>
  <c r="H384" i="4"/>
  <c r="G385" i="4"/>
  <c r="H385" i="4" a="1"/>
  <c r="H385" i="4"/>
  <c r="G386" i="4"/>
  <c r="H386" i="4" a="1"/>
  <c r="H386" i="4"/>
  <c r="G387" i="4"/>
  <c r="H387" i="4" a="1"/>
  <c r="H387" i="4"/>
  <c r="G388" i="4"/>
  <c r="H388" i="4" a="1"/>
  <c r="H388" i="4"/>
  <c r="G389" i="4"/>
  <c r="H389" i="4" a="1"/>
  <c r="H389" i="4"/>
  <c r="G390" i="4"/>
  <c r="H390" i="4" a="1"/>
  <c r="H390" i="4"/>
  <c r="G391" i="4"/>
  <c r="H391" i="4" a="1"/>
  <c r="H391" i="4"/>
  <c r="G392" i="4"/>
  <c r="H392" i="4" a="1"/>
  <c r="H392" i="4"/>
  <c r="G393" i="4"/>
  <c r="H393" i="4" a="1"/>
  <c r="H393" i="4"/>
  <c r="G394" i="4"/>
  <c r="H394" i="4" a="1"/>
  <c r="H394" i="4"/>
  <c r="G395" i="4"/>
  <c r="H395" i="4" a="1"/>
  <c r="H395" i="4"/>
  <c r="G396" i="4"/>
  <c r="H396" i="4" a="1"/>
  <c r="H396" i="4"/>
  <c r="G397" i="4"/>
  <c r="H397" i="4" a="1"/>
  <c r="H397" i="4"/>
  <c r="G398" i="4"/>
  <c r="H398" i="4" a="1"/>
  <c r="H398" i="4"/>
  <c r="G399" i="4"/>
  <c r="H399" i="4" a="1"/>
  <c r="H399" i="4"/>
  <c r="G400" i="4"/>
  <c r="H400" i="4" a="1"/>
  <c r="H400" i="4"/>
  <c r="G401" i="4"/>
  <c r="H401" i="4" a="1"/>
  <c r="H401" i="4"/>
  <c r="G402" i="4"/>
  <c r="H402" i="4" a="1"/>
  <c r="H402" i="4"/>
  <c r="G403" i="4"/>
  <c r="H403" i="4" a="1"/>
  <c r="H403" i="4"/>
  <c r="G404" i="4"/>
  <c r="H404" i="4" a="1"/>
  <c r="H404" i="4"/>
  <c r="G405" i="4"/>
  <c r="H405" i="4" a="1"/>
  <c r="H405" i="4"/>
  <c r="G406" i="4"/>
  <c r="H406" i="4" a="1"/>
  <c r="H406" i="4"/>
  <c r="G407" i="4"/>
  <c r="H407" i="4" a="1"/>
  <c r="H407" i="4"/>
  <c r="G408" i="4"/>
  <c r="H408" i="4" a="1"/>
  <c r="H408" i="4"/>
  <c r="G409" i="4"/>
  <c r="H409" i="4" a="1"/>
  <c r="H409" i="4"/>
  <c r="G410" i="4"/>
  <c r="H410" i="4" a="1"/>
  <c r="H410" i="4"/>
  <c r="G411" i="4"/>
  <c r="H411" i="4" a="1"/>
  <c r="H411" i="4"/>
  <c r="G412" i="4"/>
  <c r="H412" i="4" a="1"/>
  <c r="H412" i="4"/>
  <c r="G413" i="4"/>
  <c r="H413" i="4" a="1"/>
  <c r="H413" i="4"/>
  <c r="G414" i="4"/>
  <c r="H414" i="4" a="1"/>
  <c r="H414" i="4"/>
  <c r="G415" i="4"/>
  <c r="H415" i="4" a="1"/>
  <c r="H415" i="4"/>
  <c r="G416" i="4"/>
  <c r="H416" i="4" a="1"/>
  <c r="H416" i="4"/>
  <c r="G417" i="4"/>
  <c r="H417" i="4" a="1"/>
  <c r="H417" i="4"/>
  <c r="G418" i="4"/>
  <c r="H418" i="4" a="1"/>
  <c r="H418" i="4"/>
  <c r="G419" i="4"/>
  <c r="H419" i="4" a="1"/>
  <c r="H419" i="4"/>
  <c r="G420" i="4"/>
  <c r="H420" i="4" a="1"/>
  <c r="H420" i="4"/>
  <c r="G421" i="4"/>
  <c r="H421" i="4" a="1"/>
  <c r="H421" i="4"/>
  <c r="G422" i="4"/>
  <c r="H422" i="4" a="1"/>
  <c r="H422" i="4"/>
  <c r="G423" i="4"/>
  <c r="H423" i="4" a="1"/>
  <c r="H423" i="4"/>
  <c r="G424" i="4"/>
  <c r="H424" i="4" a="1"/>
  <c r="H424" i="4"/>
  <c r="G425" i="4"/>
  <c r="H425" i="4" a="1"/>
  <c r="H425" i="4"/>
  <c r="G426" i="4"/>
  <c r="H426" i="4" a="1"/>
  <c r="H426" i="4"/>
  <c r="G427" i="4"/>
  <c r="H427" i="4" a="1"/>
  <c r="H427" i="4"/>
  <c r="G428" i="4"/>
  <c r="H428" i="4" a="1"/>
  <c r="H428" i="4"/>
  <c r="G429" i="4"/>
  <c r="H429" i="4" a="1"/>
  <c r="H429" i="4"/>
  <c r="G430" i="4"/>
  <c r="H430" i="4" a="1"/>
  <c r="H430" i="4"/>
  <c r="G431" i="4"/>
  <c r="H431" i="4" a="1"/>
  <c r="H431" i="4"/>
  <c r="G432" i="4"/>
  <c r="H432" i="4" a="1"/>
  <c r="H432" i="4"/>
  <c r="G433" i="4"/>
  <c r="H433" i="4" a="1"/>
  <c r="H433" i="4"/>
  <c r="G434" i="4"/>
  <c r="H434" i="4" a="1"/>
  <c r="H434" i="4"/>
  <c r="G435" i="4"/>
  <c r="H435" i="4" a="1"/>
  <c r="H435" i="4"/>
  <c r="G436" i="4"/>
  <c r="H436" i="4" a="1"/>
  <c r="H436" i="4"/>
  <c r="G437" i="4"/>
  <c r="H437" i="4" a="1"/>
  <c r="H437" i="4"/>
  <c r="G438" i="4"/>
  <c r="H438" i="4" a="1"/>
  <c r="H438" i="4"/>
  <c r="G439" i="4"/>
  <c r="H439" i="4" a="1"/>
  <c r="H439" i="4"/>
  <c r="G440" i="4"/>
  <c r="H440" i="4" a="1"/>
  <c r="H440" i="4"/>
  <c r="G441" i="4"/>
  <c r="H441" i="4" a="1"/>
  <c r="H441" i="4"/>
  <c r="G442" i="4"/>
  <c r="H442" i="4" a="1"/>
  <c r="H442" i="4"/>
  <c r="G443" i="4"/>
  <c r="H443" i="4" a="1"/>
  <c r="H443" i="4"/>
  <c r="G444" i="4"/>
  <c r="H444" i="4" a="1"/>
  <c r="H444" i="4"/>
  <c r="G445" i="4"/>
  <c r="H445" i="4" a="1"/>
  <c r="H445" i="4"/>
  <c r="G446" i="4"/>
  <c r="H446" i="4" a="1"/>
  <c r="H446" i="4"/>
  <c r="G447" i="4"/>
  <c r="H447" i="4" a="1"/>
  <c r="H447" i="4"/>
  <c r="G448" i="4"/>
  <c r="H448" i="4" a="1"/>
  <c r="H448" i="4"/>
  <c r="G449" i="4"/>
  <c r="H449" i="4" a="1"/>
  <c r="H449" i="4"/>
  <c r="G450" i="4"/>
  <c r="H450" i="4" a="1"/>
  <c r="H450" i="4"/>
  <c r="G451" i="4"/>
  <c r="H451" i="4" a="1"/>
  <c r="H451" i="4"/>
  <c r="G452" i="4"/>
  <c r="H452" i="4" a="1"/>
  <c r="H452" i="4"/>
  <c r="G453" i="4"/>
  <c r="H453" i="4" a="1"/>
  <c r="H453" i="4"/>
  <c r="G454" i="4"/>
  <c r="H454" i="4" a="1"/>
  <c r="H454" i="4"/>
  <c r="G455" i="4"/>
  <c r="H455" i="4" a="1"/>
  <c r="H455" i="4"/>
  <c r="G456" i="4"/>
  <c r="H456" i="4" a="1"/>
  <c r="H456" i="4"/>
  <c r="G457" i="4"/>
  <c r="H457" i="4" a="1"/>
  <c r="H457" i="4"/>
  <c r="G458" i="4"/>
  <c r="H458" i="4" a="1"/>
  <c r="H458" i="4"/>
  <c r="G459" i="4"/>
  <c r="H459" i="4" a="1"/>
  <c r="H459" i="4"/>
  <c r="G460" i="4"/>
  <c r="H460" i="4" a="1"/>
  <c r="H460" i="4"/>
  <c r="G461" i="4"/>
  <c r="H461" i="4" a="1"/>
  <c r="H461" i="4"/>
  <c r="G462" i="4"/>
  <c r="H462" i="4" a="1"/>
  <c r="H462" i="4"/>
  <c r="G463" i="4"/>
  <c r="H463" i="4" a="1"/>
  <c r="H463" i="4"/>
  <c r="G464" i="4"/>
  <c r="H464" i="4" a="1"/>
  <c r="H464" i="4"/>
  <c r="G465" i="4"/>
  <c r="H465" i="4" a="1"/>
  <c r="H465" i="4"/>
  <c r="G466" i="4"/>
  <c r="H466" i="4" a="1"/>
  <c r="H466" i="4"/>
  <c r="G467" i="4"/>
  <c r="H467" i="4" a="1"/>
  <c r="H467" i="4"/>
  <c r="G468" i="4"/>
  <c r="H468" i="4" a="1"/>
  <c r="H468" i="4"/>
  <c r="G469" i="4"/>
  <c r="H469" i="4" a="1"/>
  <c r="H469" i="4"/>
  <c r="G470" i="4"/>
  <c r="H470" i="4" a="1"/>
  <c r="H470" i="4"/>
  <c r="G471" i="4"/>
  <c r="H471" i="4" a="1"/>
  <c r="H471" i="4"/>
  <c r="G472" i="4"/>
  <c r="H472" i="4" a="1"/>
  <c r="H472" i="4"/>
  <c r="G473" i="4"/>
  <c r="H473" i="4" a="1"/>
  <c r="H473" i="4"/>
  <c r="G474" i="4"/>
  <c r="H474" i="4" a="1"/>
  <c r="H474" i="4"/>
  <c r="G475" i="4"/>
  <c r="H475" i="4" a="1"/>
  <c r="H475" i="4"/>
  <c r="G476" i="4"/>
  <c r="H476" i="4" a="1"/>
  <c r="H476" i="4"/>
  <c r="G477" i="4"/>
  <c r="H477" i="4" a="1"/>
  <c r="H477" i="4"/>
  <c r="G478" i="4"/>
  <c r="H478" i="4" a="1"/>
  <c r="H478" i="4"/>
  <c r="G479" i="4"/>
  <c r="H479" i="4" a="1"/>
  <c r="H479" i="4"/>
  <c r="G480" i="4"/>
  <c r="H480" i="4" a="1"/>
  <c r="H480" i="4"/>
  <c r="G481" i="4"/>
  <c r="H481" i="4" a="1"/>
  <c r="H481" i="4"/>
  <c r="G482" i="4"/>
  <c r="H482" i="4" a="1"/>
  <c r="H482" i="4"/>
  <c r="G483" i="4"/>
  <c r="H483" i="4" a="1"/>
  <c r="H483" i="4"/>
  <c r="G484" i="4"/>
  <c r="H484" i="4" a="1"/>
  <c r="H484" i="4"/>
  <c r="G485" i="4"/>
  <c r="H485" i="4" a="1"/>
  <c r="H485" i="4"/>
  <c r="G486" i="4"/>
  <c r="H486" i="4" a="1"/>
  <c r="H486" i="4"/>
  <c r="G487" i="4"/>
  <c r="H487" i="4" a="1"/>
  <c r="H487" i="4"/>
  <c r="G488" i="4"/>
  <c r="H488" i="4" a="1"/>
  <c r="H488" i="4"/>
  <c r="G489" i="4"/>
  <c r="H489" i="4" a="1"/>
  <c r="H489" i="4"/>
  <c r="G490" i="4"/>
  <c r="H490" i="4" a="1"/>
  <c r="H490" i="4"/>
  <c r="G491" i="4"/>
  <c r="H491" i="4" a="1"/>
  <c r="H491" i="4"/>
  <c r="G492" i="4"/>
  <c r="H492" i="4" a="1"/>
  <c r="H492" i="4"/>
  <c r="G493" i="4"/>
  <c r="H493" i="4" a="1"/>
  <c r="H493" i="4"/>
  <c r="G494" i="4"/>
  <c r="H494" i="4" a="1"/>
  <c r="H494" i="4"/>
  <c r="G495" i="4"/>
  <c r="H495" i="4" a="1"/>
  <c r="H495" i="4"/>
  <c r="G496" i="4"/>
  <c r="H496" i="4" a="1"/>
  <c r="H496" i="4"/>
  <c r="G497" i="4"/>
  <c r="H497" i="4" a="1"/>
  <c r="H497" i="4"/>
  <c r="G498" i="4"/>
  <c r="H498" i="4" a="1"/>
  <c r="H498" i="4"/>
  <c r="G499" i="4"/>
  <c r="H499" i="4" a="1"/>
  <c r="H499" i="4"/>
  <c r="G500" i="4"/>
  <c r="H500" i="4" a="1"/>
  <c r="H500" i="4"/>
  <c r="G501" i="4"/>
  <c r="H501" i="4" a="1"/>
  <c r="H501" i="4"/>
  <c r="G502" i="4"/>
  <c r="H502" i="4" a="1"/>
  <c r="H502" i="4"/>
  <c r="G503" i="4"/>
  <c r="H503" i="4" a="1"/>
  <c r="H503" i="4"/>
  <c r="G504" i="4"/>
  <c r="H504" i="4" a="1"/>
  <c r="H504" i="4"/>
  <c r="G505" i="4"/>
  <c r="H505" i="4" a="1"/>
  <c r="H505" i="4"/>
  <c r="G506" i="4"/>
  <c r="H506" i="4" a="1"/>
  <c r="H506" i="4"/>
  <c r="G507" i="4"/>
  <c r="H507" i="4" a="1"/>
  <c r="H507" i="4"/>
  <c r="G508" i="4"/>
  <c r="H508" i="4" a="1"/>
  <c r="H508" i="4"/>
  <c r="G509" i="4"/>
  <c r="H509" i="4" a="1"/>
  <c r="H509" i="4"/>
  <c r="G510" i="4"/>
  <c r="H510" i="4" a="1"/>
  <c r="H510" i="4"/>
  <c r="G511" i="4"/>
  <c r="H511" i="4" a="1"/>
  <c r="H511" i="4"/>
  <c r="G512" i="4"/>
  <c r="H512" i="4" a="1"/>
  <c r="H512" i="4"/>
  <c r="G513" i="4"/>
  <c r="H513" i="4" a="1"/>
  <c r="H513" i="4"/>
  <c r="G514" i="4"/>
  <c r="H514" i="4" a="1"/>
  <c r="H514" i="4"/>
  <c r="G515" i="4"/>
  <c r="H515" i="4" a="1"/>
  <c r="H515" i="4"/>
  <c r="G516" i="4"/>
  <c r="H516" i="4" a="1"/>
  <c r="H516" i="4"/>
  <c r="G517" i="4"/>
  <c r="H517" i="4" a="1"/>
  <c r="H517" i="4"/>
  <c r="G518" i="4"/>
  <c r="H518" i="4" a="1"/>
  <c r="H518" i="4"/>
  <c r="G519" i="4"/>
  <c r="H519" i="4" a="1"/>
  <c r="H519" i="4"/>
  <c r="G520" i="4"/>
  <c r="H520" i="4" a="1"/>
  <c r="H520" i="4"/>
  <c r="G521" i="4"/>
  <c r="H521" i="4" a="1"/>
  <c r="H521" i="4"/>
  <c r="G522" i="4"/>
  <c r="H522" i="4" a="1"/>
  <c r="H522" i="4"/>
  <c r="G523" i="4"/>
  <c r="H523" i="4" a="1"/>
  <c r="H523" i="4"/>
  <c r="G524" i="4"/>
  <c r="H524" i="4" a="1"/>
  <c r="H524" i="4"/>
  <c r="G525" i="4"/>
  <c r="H525" i="4" a="1"/>
  <c r="H525" i="4"/>
  <c r="G526" i="4"/>
  <c r="H526" i="4" a="1"/>
  <c r="H526" i="4"/>
  <c r="G527" i="4"/>
  <c r="H527" i="4" a="1"/>
  <c r="H527" i="4"/>
  <c r="G528" i="4"/>
  <c r="H528" i="4" a="1"/>
  <c r="H528" i="4"/>
  <c r="G529" i="4"/>
  <c r="H529" i="4" a="1"/>
  <c r="H529" i="4"/>
  <c r="G530" i="4"/>
  <c r="H530" i="4" a="1"/>
  <c r="H530" i="4"/>
  <c r="G531" i="4"/>
  <c r="H531" i="4" a="1"/>
  <c r="H531" i="4"/>
  <c r="G532" i="4"/>
  <c r="H532" i="4" a="1"/>
  <c r="H532" i="4"/>
  <c r="G533" i="4"/>
  <c r="H533" i="4" a="1"/>
  <c r="H533" i="4"/>
  <c r="G534" i="4"/>
  <c r="H534" i="4" a="1"/>
  <c r="H534" i="4"/>
  <c r="G535" i="4"/>
  <c r="H535" i="4" a="1"/>
  <c r="H535" i="4"/>
  <c r="G536" i="4"/>
  <c r="H536" i="4" a="1"/>
  <c r="H536" i="4"/>
  <c r="G537" i="4"/>
  <c r="H537" i="4" a="1"/>
  <c r="H537" i="4"/>
  <c r="G538" i="4"/>
  <c r="H538" i="4" a="1"/>
  <c r="H538" i="4"/>
  <c r="G539" i="4"/>
  <c r="H539" i="4" a="1"/>
  <c r="H539" i="4"/>
  <c r="G540" i="4"/>
  <c r="H540" i="4" a="1"/>
  <c r="H540" i="4"/>
  <c r="G541" i="4"/>
  <c r="H541" i="4" a="1"/>
  <c r="H541" i="4"/>
  <c r="G542" i="4"/>
  <c r="H542" i="4" a="1"/>
  <c r="H542" i="4"/>
  <c r="G543" i="4"/>
  <c r="H543" i="4" a="1"/>
  <c r="H543" i="4"/>
  <c r="G544" i="4"/>
  <c r="H544" i="4" a="1"/>
  <c r="H544" i="4"/>
  <c r="G545" i="4"/>
  <c r="H545" i="4" a="1"/>
  <c r="H545" i="4"/>
  <c r="G546" i="4"/>
  <c r="H546" i="4" a="1"/>
  <c r="H546" i="4"/>
  <c r="G547" i="4"/>
  <c r="H547" i="4" a="1"/>
  <c r="H547" i="4"/>
  <c r="G548" i="4"/>
  <c r="H548" i="4" a="1"/>
  <c r="H548" i="4"/>
  <c r="G549" i="4"/>
  <c r="H549" i="4" a="1"/>
  <c r="H549" i="4"/>
  <c r="G550" i="4"/>
  <c r="H550" i="4" a="1"/>
  <c r="H550" i="4"/>
  <c r="G551" i="4"/>
  <c r="H551" i="4" a="1"/>
  <c r="H551" i="4"/>
  <c r="G552" i="4"/>
  <c r="H552" i="4" a="1"/>
  <c r="H552" i="4"/>
  <c r="G553" i="4"/>
  <c r="H553" i="4" a="1"/>
  <c r="H553" i="4"/>
  <c r="G554" i="4"/>
  <c r="H554" i="4" a="1"/>
  <c r="H554" i="4"/>
  <c r="G555" i="4"/>
  <c r="H555" i="4" a="1"/>
  <c r="H555" i="4"/>
  <c r="G556" i="4"/>
  <c r="H556" i="4" a="1"/>
  <c r="H556" i="4"/>
  <c r="G557" i="4"/>
  <c r="H557" i="4" a="1"/>
  <c r="H557" i="4"/>
  <c r="G558" i="4"/>
  <c r="H558" i="4" a="1"/>
  <c r="H558" i="4"/>
  <c r="G559" i="4"/>
  <c r="H559" i="4" a="1"/>
  <c r="H559" i="4"/>
  <c r="G560" i="4"/>
  <c r="H560" i="4" a="1"/>
  <c r="H560" i="4"/>
  <c r="G561" i="4"/>
  <c r="H561" i="4" a="1"/>
  <c r="H561" i="4"/>
  <c r="G562" i="4"/>
  <c r="H562" i="4" a="1"/>
  <c r="H562" i="4"/>
  <c r="G563" i="4"/>
  <c r="H563" i="4" a="1"/>
  <c r="H563" i="4"/>
  <c r="G564" i="4"/>
  <c r="H564" i="4" a="1"/>
  <c r="H564" i="4"/>
  <c r="G565" i="4"/>
  <c r="H565" i="4" a="1"/>
  <c r="H565" i="4"/>
  <c r="G566" i="4"/>
  <c r="H566" i="4" a="1"/>
  <c r="H566" i="4"/>
  <c r="G567" i="4"/>
  <c r="H567" i="4" a="1"/>
  <c r="H567" i="4"/>
  <c r="G568" i="4"/>
  <c r="H568" i="4" a="1"/>
  <c r="H568" i="4"/>
  <c r="G569" i="4"/>
  <c r="H569" i="4" a="1"/>
  <c r="H569" i="4"/>
  <c r="G570" i="4"/>
  <c r="H570" i="4" a="1"/>
  <c r="H570" i="4"/>
  <c r="G571" i="4"/>
  <c r="H571" i="4" a="1"/>
  <c r="H571" i="4"/>
  <c r="G572" i="4"/>
  <c r="H572" i="4" a="1"/>
  <c r="H572" i="4"/>
  <c r="G573" i="4"/>
  <c r="H573" i="4" a="1"/>
  <c r="H573" i="4"/>
  <c r="G574" i="4"/>
  <c r="H574" i="4" a="1"/>
  <c r="H574" i="4"/>
  <c r="E282" i="4"/>
  <c r="F282" i="4" a="1"/>
  <c r="F282" i="4"/>
  <c r="E283" i="4"/>
  <c r="F283" i="4" a="1"/>
  <c r="F283" i="4"/>
  <c r="E284" i="4"/>
  <c r="F284" i="4" a="1"/>
  <c r="F284" i="4"/>
  <c r="E285" i="4"/>
  <c r="F285" i="4" a="1"/>
  <c r="F285" i="4"/>
  <c r="E286" i="4"/>
  <c r="F286" i="4" a="1"/>
  <c r="F286" i="4"/>
  <c r="E287" i="4"/>
  <c r="F287" i="4" a="1"/>
  <c r="F287" i="4"/>
  <c r="E288" i="4"/>
  <c r="F288" i="4" a="1"/>
  <c r="F288" i="4"/>
  <c r="E289" i="4"/>
  <c r="F289" i="4" a="1"/>
  <c r="F289" i="4"/>
  <c r="E290" i="4"/>
  <c r="F290" i="4" a="1"/>
  <c r="F290" i="4"/>
  <c r="E291" i="4"/>
  <c r="F291" i="4" a="1"/>
  <c r="F291" i="4"/>
  <c r="E292" i="4"/>
  <c r="F292" i="4" a="1"/>
  <c r="F292" i="4"/>
  <c r="E293" i="4"/>
  <c r="F293" i="4" a="1"/>
  <c r="F293" i="4"/>
  <c r="E294" i="4"/>
  <c r="F294" i="4" a="1"/>
  <c r="F294" i="4"/>
  <c r="E295" i="4"/>
  <c r="F295" i="4" a="1"/>
  <c r="F295" i="4"/>
  <c r="E296" i="4"/>
  <c r="F296" i="4" a="1"/>
  <c r="F296" i="4"/>
  <c r="E297" i="4"/>
  <c r="F297" i="4" a="1"/>
  <c r="F297" i="4"/>
  <c r="E298" i="4"/>
  <c r="F298" i="4" a="1"/>
  <c r="F298" i="4"/>
  <c r="E299" i="4"/>
  <c r="F299" i="4" a="1"/>
  <c r="F299" i="4"/>
  <c r="E300" i="4"/>
  <c r="F300" i="4" a="1"/>
  <c r="F300" i="4"/>
  <c r="E301" i="4"/>
  <c r="F301" i="4" a="1"/>
  <c r="F301" i="4"/>
  <c r="E302" i="4"/>
  <c r="F302" i="4" a="1"/>
  <c r="F302" i="4"/>
  <c r="E303" i="4"/>
  <c r="F303" i="4" a="1"/>
  <c r="F303" i="4"/>
  <c r="E304" i="4"/>
  <c r="F304" i="4" a="1"/>
  <c r="F304" i="4"/>
  <c r="E305" i="4"/>
  <c r="F305" i="4" a="1"/>
  <c r="F305" i="4"/>
  <c r="E306" i="4"/>
  <c r="F306" i="4" a="1"/>
  <c r="F306" i="4"/>
  <c r="E307" i="4"/>
  <c r="F307" i="4" a="1"/>
  <c r="F307" i="4"/>
  <c r="E308" i="4"/>
  <c r="F308" i="4" a="1"/>
  <c r="F308" i="4"/>
  <c r="E309" i="4"/>
  <c r="F309" i="4" a="1"/>
  <c r="F309" i="4"/>
  <c r="E310" i="4"/>
  <c r="F310" i="4" a="1"/>
  <c r="F310" i="4"/>
  <c r="E311" i="4"/>
  <c r="F311" i="4" a="1"/>
  <c r="F311" i="4"/>
  <c r="E312" i="4"/>
  <c r="F312" i="4" a="1"/>
  <c r="F312" i="4"/>
  <c r="E313" i="4"/>
  <c r="F313" i="4" a="1"/>
  <c r="F313" i="4"/>
  <c r="E314" i="4"/>
  <c r="F314" i="4" a="1"/>
  <c r="F314" i="4"/>
  <c r="E315" i="4"/>
  <c r="F315" i="4" a="1"/>
  <c r="F315" i="4"/>
  <c r="E316" i="4"/>
  <c r="F316" i="4" a="1"/>
  <c r="F316" i="4"/>
  <c r="E317" i="4"/>
  <c r="F317" i="4" a="1"/>
  <c r="F317" i="4"/>
  <c r="E318" i="4"/>
  <c r="F318" i="4" a="1"/>
  <c r="F318" i="4"/>
  <c r="E319" i="4"/>
  <c r="F319" i="4" a="1"/>
  <c r="F319" i="4"/>
  <c r="E320" i="4"/>
  <c r="F320" i="4" a="1"/>
  <c r="F320" i="4"/>
  <c r="E321" i="4"/>
  <c r="F321" i="4" a="1"/>
  <c r="F321" i="4"/>
  <c r="E322" i="4"/>
  <c r="F322" i="4" a="1"/>
  <c r="F322" i="4"/>
  <c r="E323" i="4"/>
  <c r="F323" i="4" a="1"/>
  <c r="F323" i="4"/>
  <c r="E324" i="4"/>
  <c r="F324" i="4" a="1"/>
  <c r="F324" i="4"/>
  <c r="E325" i="4"/>
  <c r="F325" i="4" a="1"/>
  <c r="F325" i="4"/>
  <c r="E326" i="4"/>
  <c r="F326" i="4" a="1"/>
  <c r="F326" i="4"/>
  <c r="E327" i="4"/>
  <c r="F327" i="4" a="1"/>
  <c r="F327" i="4"/>
  <c r="E328" i="4"/>
  <c r="F328" i="4" a="1"/>
  <c r="F328" i="4"/>
  <c r="E329" i="4"/>
  <c r="F329" i="4" a="1"/>
  <c r="F329" i="4"/>
  <c r="E330" i="4"/>
  <c r="F330" i="4" a="1"/>
  <c r="F330" i="4"/>
  <c r="E331" i="4"/>
  <c r="F331" i="4" a="1"/>
  <c r="F331" i="4"/>
  <c r="E332" i="4"/>
  <c r="F332" i="4" a="1"/>
  <c r="F332" i="4"/>
  <c r="E333" i="4"/>
  <c r="F333" i="4" a="1"/>
  <c r="F333" i="4"/>
  <c r="E334" i="4"/>
  <c r="F334" i="4" a="1"/>
  <c r="F334" i="4"/>
  <c r="E335" i="4"/>
  <c r="F335" i="4" a="1"/>
  <c r="F335" i="4"/>
  <c r="E336" i="4"/>
  <c r="F336" i="4" a="1"/>
  <c r="F336" i="4"/>
  <c r="E337" i="4"/>
  <c r="F337" i="4" a="1"/>
  <c r="F337" i="4"/>
  <c r="E338" i="4"/>
  <c r="F338" i="4" a="1"/>
  <c r="F338" i="4"/>
  <c r="E339" i="4"/>
  <c r="F339" i="4" a="1"/>
  <c r="F339" i="4"/>
  <c r="E340" i="4"/>
  <c r="F340" i="4" a="1"/>
  <c r="F340" i="4"/>
  <c r="E341" i="4"/>
  <c r="F341" i="4" a="1"/>
  <c r="F341" i="4"/>
  <c r="E342" i="4"/>
  <c r="F342" i="4" a="1"/>
  <c r="F342" i="4"/>
  <c r="E343" i="4"/>
  <c r="F343" i="4" a="1"/>
  <c r="F343" i="4"/>
  <c r="E344" i="4"/>
  <c r="F344" i="4" a="1"/>
  <c r="F344" i="4"/>
  <c r="E345" i="4"/>
  <c r="F345" i="4" a="1"/>
  <c r="F345" i="4"/>
  <c r="E346" i="4"/>
  <c r="F346" i="4" a="1"/>
  <c r="F346" i="4"/>
  <c r="E347" i="4"/>
  <c r="F347" i="4" a="1"/>
  <c r="F347" i="4"/>
  <c r="E348" i="4"/>
  <c r="F348" i="4" a="1"/>
  <c r="F348" i="4"/>
  <c r="E349" i="4"/>
  <c r="F349" i="4" a="1"/>
  <c r="F349" i="4"/>
  <c r="E350" i="4"/>
  <c r="F350" i="4" a="1"/>
  <c r="F350" i="4"/>
  <c r="E351" i="4"/>
  <c r="F351" i="4" a="1"/>
  <c r="F351" i="4"/>
  <c r="E352" i="4"/>
  <c r="F352" i="4" a="1"/>
  <c r="F352" i="4"/>
  <c r="E353" i="4"/>
  <c r="F353" i="4" a="1"/>
  <c r="F353" i="4"/>
  <c r="E354" i="4"/>
  <c r="F354" i="4" a="1"/>
  <c r="F354" i="4"/>
  <c r="E355" i="4"/>
  <c r="F355" i="4" a="1"/>
  <c r="F355" i="4"/>
  <c r="E356" i="4"/>
  <c r="F356" i="4" a="1"/>
  <c r="F356" i="4"/>
  <c r="E357" i="4"/>
  <c r="F357" i="4" a="1"/>
  <c r="F357" i="4"/>
  <c r="E358" i="4"/>
  <c r="F358" i="4" a="1"/>
  <c r="F358" i="4"/>
  <c r="E359" i="4"/>
  <c r="F359" i="4" a="1"/>
  <c r="F359" i="4"/>
  <c r="E360" i="4"/>
  <c r="F360" i="4" a="1"/>
  <c r="F360" i="4"/>
  <c r="E361" i="4"/>
  <c r="F361" i="4" a="1"/>
  <c r="F361" i="4"/>
  <c r="E362" i="4"/>
  <c r="F362" i="4" a="1"/>
  <c r="F362" i="4"/>
  <c r="E363" i="4"/>
  <c r="F363" i="4" a="1"/>
  <c r="F363" i="4"/>
  <c r="E364" i="4"/>
  <c r="F364" i="4" a="1"/>
  <c r="F364" i="4"/>
  <c r="E365" i="4"/>
  <c r="F365" i="4" a="1"/>
  <c r="F365" i="4"/>
  <c r="E366" i="4"/>
  <c r="F366" i="4" a="1"/>
  <c r="F366" i="4"/>
  <c r="E367" i="4"/>
  <c r="F367" i="4" a="1"/>
  <c r="F367" i="4"/>
  <c r="E368" i="4"/>
  <c r="F368" i="4" a="1"/>
  <c r="F368" i="4"/>
  <c r="E369" i="4"/>
  <c r="F369" i="4" a="1"/>
  <c r="F369" i="4"/>
  <c r="E370" i="4"/>
  <c r="F370" i="4" a="1"/>
  <c r="F370" i="4"/>
  <c r="E371" i="4"/>
  <c r="F371" i="4" a="1"/>
  <c r="F371" i="4"/>
  <c r="E372" i="4"/>
  <c r="F372" i="4" a="1"/>
  <c r="F372" i="4"/>
  <c r="E373" i="4"/>
  <c r="F373" i="4" a="1"/>
  <c r="F373" i="4"/>
  <c r="E374" i="4"/>
  <c r="F374" i="4" a="1"/>
  <c r="F374" i="4"/>
  <c r="E375" i="4"/>
  <c r="F375" i="4" a="1"/>
  <c r="F375" i="4"/>
  <c r="E376" i="4"/>
  <c r="F376" i="4" a="1"/>
  <c r="F376" i="4"/>
  <c r="E377" i="4"/>
  <c r="F377" i="4" a="1"/>
  <c r="F377" i="4"/>
  <c r="E378" i="4"/>
  <c r="F378" i="4" a="1"/>
  <c r="F378" i="4"/>
  <c r="E379" i="4"/>
  <c r="F379" i="4" a="1"/>
  <c r="F379" i="4"/>
  <c r="E380" i="4"/>
  <c r="F380" i="4" a="1"/>
  <c r="F380" i="4"/>
  <c r="E381" i="4"/>
  <c r="F381" i="4" a="1"/>
  <c r="F381" i="4"/>
  <c r="E382" i="4"/>
  <c r="F382" i="4" a="1"/>
  <c r="F382" i="4"/>
  <c r="E383" i="4"/>
  <c r="F383" i="4" a="1"/>
  <c r="F383" i="4"/>
  <c r="E384" i="4"/>
  <c r="F384" i="4" a="1"/>
  <c r="F384" i="4"/>
  <c r="E385" i="4"/>
  <c r="F385" i="4" a="1"/>
  <c r="F385" i="4"/>
  <c r="E386" i="4"/>
  <c r="F386" i="4" a="1"/>
  <c r="F386" i="4"/>
  <c r="E387" i="4"/>
  <c r="F387" i="4" a="1"/>
  <c r="F387" i="4"/>
  <c r="E388" i="4"/>
  <c r="F388" i="4" a="1"/>
  <c r="F388" i="4"/>
  <c r="E389" i="4"/>
  <c r="F389" i="4" a="1"/>
  <c r="F389" i="4"/>
  <c r="E390" i="4"/>
  <c r="F390" i="4" a="1"/>
  <c r="F390" i="4"/>
  <c r="E391" i="4"/>
  <c r="F391" i="4" a="1"/>
  <c r="F391" i="4"/>
  <c r="E392" i="4"/>
  <c r="F392" i="4" a="1"/>
  <c r="F392" i="4"/>
  <c r="E393" i="4"/>
  <c r="F393" i="4" a="1"/>
  <c r="F393" i="4"/>
  <c r="E394" i="4"/>
  <c r="F394" i="4" a="1"/>
  <c r="F394" i="4"/>
  <c r="E395" i="4"/>
  <c r="F395" i="4" a="1"/>
  <c r="F395" i="4"/>
  <c r="E396" i="4"/>
  <c r="F396" i="4" a="1"/>
  <c r="F396" i="4"/>
  <c r="E397" i="4"/>
  <c r="F397" i="4" a="1"/>
  <c r="F397" i="4"/>
  <c r="E398" i="4"/>
  <c r="F398" i="4" a="1"/>
  <c r="F398" i="4"/>
  <c r="E399" i="4"/>
  <c r="F399" i="4" a="1"/>
  <c r="F399" i="4"/>
  <c r="E400" i="4"/>
  <c r="F400" i="4" a="1"/>
  <c r="F400" i="4"/>
  <c r="E401" i="4"/>
  <c r="F401" i="4" a="1"/>
  <c r="F401" i="4"/>
  <c r="E402" i="4"/>
  <c r="F402" i="4" a="1"/>
  <c r="F402" i="4"/>
  <c r="E403" i="4"/>
  <c r="F403" i="4" a="1"/>
  <c r="F403" i="4"/>
  <c r="E404" i="4"/>
  <c r="F404" i="4" a="1"/>
  <c r="F404" i="4"/>
  <c r="E405" i="4"/>
  <c r="F405" i="4" a="1"/>
  <c r="F405" i="4"/>
  <c r="E406" i="4"/>
  <c r="F406" i="4" a="1"/>
  <c r="F406" i="4"/>
  <c r="E407" i="4"/>
  <c r="F407" i="4" a="1"/>
  <c r="F407" i="4"/>
  <c r="E408" i="4"/>
  <c r="F408" i="4" a="1"/>
  <c r="F408" i="4"/>
  <c r="E409" i="4"/>
  <c r="F409" i="4" a="1"/>
  <c r="F409" i="4"/>
  <c r="E410" i="4"/>
  <c r="F410" i="4" a="1"/>
  <c r="F410" i="4"/>
  <c r="E411" i="4"/>
  <c r="F411" i="4" a="1"/>
  <c r="F411" i="4"/>
  <c r="E412" i="4"/>
  <c r="F412" i="4" a="1"/>
  <c r="F412" i="4"/>
  <c r="E413" i="4"/>
  <c r="F413" i="4" a="1"/>
  <c r="F413" i="4"/>
  <c r="E414" i="4"/>
  <c r="F414" i="4" a="1"/>
  <c r="F414" i="4"/>
  <c r="E415" i="4"/>
  <c r="F415" i="4" a="1"/>
  <c r="F415" i="4"/>
  <c r="E416" i="4"/>
  <c r="F416" i="4" a="1"/>
  <c r="F416" i="4"/>
  <c r="E417" i="4"/>
  <c r="F417" i="4" a="1"/>
  <c r="F417" i="4"/>
  <c r="E418" i="4"/>
  <c r="F418" i="4" a="1"/>
  <c r="F418" i="4"/>
  <c r="E419" i="4"/>
  <c r="F419" i="4" a="1"/>
  <c r="F419" i="4"/>
  <c r="E420" i="4"/>
  <c r="F420" i="4" a="1"/>
  <c r="F420" i="4"/>
  <c r="E421" i="4"/>
  <c r="F421" i="4" a="1"/>
  <c r="F421" i="4"/>
  <c r="E422" i="4"/>
  <c r="F422" i="4" a="1"/>
  <c r="F422" i="4"/>
  <c r="E423" i="4"/>
  <c r="F423" i="4" a="1"/>
  <c r="F423" i="4"/>
  <c r="E424" i="4"/>
  <c r="F424" i="4" a="1"/>
  <c r="F424" i="4"/>
  <c r="E425" i="4"/>
  <c r="F425" i="4" a="1"/>
  <c r="F425" i="4"/>
  <c r="E426" i="4"/>
  <c r="F426" i="4" a="1"/>
  <c r="F426" i="4"/>
  <c r="E427" i="4"/>
  <c r="F427" i="4" a="1"/>
  <c r="F427" i="4"/>
  <c r="E428" i="4"/>
  <c r="F428" i="4" a="1"/>
  <c r="F428" i="4"/>
  <c r="E429" i="4"/>
  <c r="F429" i="4" a="1"/>
  <c r="F429" i="4"/>
  <c r="E430" i="4"/>
  <c r="F430" i="4" a="1"/>
  <c r="F430" i="4"/>
  <c r="E431" i="4"/>
  <c r="F431" i="4" a="1"/>
  <c r="F431" i="4"/>
  <c r="E432" i="4"/>
  <c r="F432" i="4" a="1"/>
  <c r="F432" i="4"/>
  <c r="E433" i="4"/>
  <c r="F433" i="4" a="1"/>
  <c r="F433" i="4"/>
  <c r="E434" i="4"/>
  <c r="F434" i="4" a="1"/>
  <c r="F434" i="4"/>
  <c r="E435" i="4"/>
  <c r="F435" i="4" a="1"/>
  <c r="F435" i="4"/>
  <c r="E436" i="4"/>
  <c r="F436" i="4" a="1"/>
  <c r="F436" i="4"/>
  <c r="E437" i="4"/>
  <c r="F437" i="4" a="1"/>
  <c r="F437" i="4"/>
  <c r="E438" i="4"/>
  <c r="F438" i="4" a="1"/>
  <c r="F438" i="4"/>
  <c r="E439" i="4"/>
  <c r="F439" i="4" a="1"/>
  <c r="F439" i="4"/>
  <c r="E440" i="4"/>
  <c r="F440" i="4" a="1"/>
  <c r="F440" i="4"/>
  <c r="E441" i="4"/>
  <c r="F441" i="4" a="1"/>
  <c r="F441" i="4"/>
  <c r="E442" i="4"/>
  <c r="F442" i="4" a="1"/>
  <c r="F442" i="4"/>
  <c r="E443" i="4"/>
  <c r="F443" i="4" a="1"/>
  <c r="F443" i="4"/>
  <c r="E444" i="4"/>
  <c r="F444" i="4" a="1"/>
  <c r="F444" i="4"/>
  <c r="E445" i="4"/>
  <c r="F445" i="4" a="1"/>
  <c r="F445" i="4"/>
  <c r="E446" i="4"/>
  <c r="F446" i="4" a="1"/>
  <c r="F446" i="4"/>
  <c r="E447" i="4"/>
  <c r="F447" i="4" a="1"/>
  <c r="F447" i="4"/>
  <c r="E448" i="4"/>
  <c r="F448" i="4" a="1"/>
  <c r="F448" i="4"/>
  <c r="E449" i="4"/>
  <c r="F449" i="4" a="1"/>
  <c r="F449" i="4"/>
  <c r="E450" i="4"/>
  <c r="F450" i="4" a="1"/>
  <c r="F450" i="4"/>
  <c r="E451" i="4"/>
  <c r="F451" i="4" a="1"/>
  <c r="F451" i="4"/>
  <c r="E452" i="4"/>
  <c r="F452" i="4" a="1"/>
  <c r="F452" i="4"/>
  <c r="E453" i="4"/>
  <c r="F453" i="4" a="1"/>
  <c r="F453" i="4"/>
  <c r="E454" i="4"/>
  <c r="F454" i="4" a="1"/>
  <c r="F454" i="4"/>
  <c r="E455" i="4"/>
  <c r="F455" i="4" a="1"/>
  <c r="F455" i="4"/>
  <c r="E456" i="4"/>
  <c r="F456" i="4" a="1"/>
  <c r="F456" i="4"/>
  <c r="E457" i="4"/>
  <c r="F457" i="4" a="1"/>
  <c r="F457" i="4"/>
  <c r="E458" i="4"/>
  <c r="F458" i="4" a="1"/>
  <c r="F458" i="4"/>
  <c r="E459" i="4"/>
  <c r="F459" i="4" a="1"/>
  <c r="F459" i="4"/>
  <c r="E460" i="4"/>
  <c r="F460" i="4" a="1"/>
  <c r="F460" i="4"/>
  <c r="E461" i="4"/>
  <c r="F461" i="4" a="1"/>
  <c r="F461" i="4"/>
  <c r="E462" i="4"/>
  <c r="F462" i="4" a="1"/>
  <c r="F462" i="4"/>
  <c r="E463" i="4"/>
  <c r="F463" i="4" a="1"/>
  <c r="F463" i="4"/>
  <c r="E464" i="4"/>
  <c r="F464" i="4" a="1"/>
  <c r="F464" i="4"/>
  <c r="E465" i="4"/>
  <c r="F465" i="4" a="1"/>
  <c r="F465" i="4"/>
  <c r="E466" i="4"/>
  <c r="F466" i="4" a="1"/>
  <c r="F466" i="4"/>
  <c r="E467" i="4"/>
  <c r="F467" i="4" a="1"/>
  <c r="F467" i="4"/>
  <c r="E468" i="4"/>
  <c r="F468" i="4" a="1"/>
  <c r="F468" i="4"/>
  <c r="E469" i="4"/>
  <c r="F469" i="4" a="1"/>
  <c r="F469" i="4"/>
  <c r="E470" i="4"/>
  <c r="F470" i="4" a="1"/>
  <c r="F470" i="4"/>
  <c r="E471" i="4"/>
  <c r="F471" i="4" a="1"/>
  <c r="F471" i="4"/>
  <c r="E472" i="4"/>
  <c r="F472" i="4" a="1"/>
  <c r="F472" i="4"/>
  <c r="E473" i="4"/>
  <c r="F473" i="4" a="1"/>
  <c r="F473" i="4"/>
  <c r="E474" i="4"/>
  <c r="F474" i="4" a="1"/>
  <c r="F474" i="4"/>
  <c r="E475" i="4"/>
  <c r="F475" i="4" a="1"/>
  <c r="F475" i="4"/>
  <c r="E476" i="4"/>
  <c r="F476" i="4" a="1"/>
  <c r="F476" i="4"/>
  <c r="E477" i="4"/>
  <c r="F477" i="4" a="1"/>
  <c r="F477" i="4"/>
  <c r="E478" i="4"/>
  <c r="F478" i="4" a="1"/>
  <c r="F478" i="4"/>
  <c r="E479" i="4"/>
  <c r="F479" i="4" a="1"/>
  <c r="F479" i="4"/>
  <c r="E480" i="4"/>
  <c r="F480" i="4" a="1"/>
  <c r="F480" i="4"/>
  <c r="E481" i="4"/>
  <c r="F481" i="4" a="1"/>
  <c r="F481" i="4"/>
  <c r="E482" i="4"/>
  <c r="F482" i="4" a="1"/>
  <c r="F482" i="4"/>
  <c r="E483" i="4"/>
  <c r="F483" i="4" a="1"/>
  <c r="F483" i="4"/>
  <c r="E484" i="4"/>
  <c r="F484" i="4" a="1"/>
  <c r="F484" i="4"/>
  <c r="E485" i="4"/>
  <c r="F485" i="4" a="1"/>
  <c r="F485" i="4"/>
  <c r="E486" i="4"/>
  <c r="F486" i="4" a="1"/>
  <c r="F486" i="4"/>
  <c r="E487" i="4"/>
  <c r="F487" i="4" a="1"/>
  <c r="F487" i="4"/>
  <c r="E488" i="4"/>
  <c r="F488" i="4" a="1"/>
  <c r="F488" i="4"/>
  <c r="E489" i="4"/>
  <c r="F489" i="4" a="1"/>
  <c r="F489" i="4"/>
  <c r="E490" i="4"/>
  <c r="F490" i="4" a="1"/>
  <c r="F490" i="4"/>
  <c r="E491" i="4"/>
  <c r="F491" i="4" a="1"/>
  <c r="F491" i="4"/>
  <c r="E492" i="4"/>
  <c r="F492" i="4" a="1"/>
  <c r="F492" i="4"/>
  <c r="E493" i="4"/>
  <c r="F493" i="4" a="1"/>
  <c r="F493" i="4"/>
  <c r="E494" i="4"/>
  <c r="F494" i="4" a="1"/>
  <c r="F494" i="4"/>
  <c r="E495" i="4"/>
  <c r="F495" i="4" a="1"/>
  <c r="F495" i="4"/>
  <c r="E496" i="4"/>
  <c r="F496" i="4" a="1"/>
  <c r="F496" i="4"/>
  <c r="E497" i="4"/>
  <c r="F497" i="4" a="1"/>
  <c r="F497" i="4"/>
  <c r="E498" i="4"/>
  <c r="F498" i="4" a="1"/>
  <c r="F498" i="4"/>
  <c r="E499" i="4"/>
  <c r="F499" i="4" a="1"/>
  <c r="F499" i="4"/>
  <c r="E500" i="4"/>
  <c r="F500" i="4" a="1"/>
  <c r="F500" i="4"/>
  <c r="E501" i="4"/>
  <c r="F501" i="4" a="1"/>
  <c r="F501" i="4"/>
  <c r="E502" i="4"/>
  <c r="F502" i="4" a="1"/>
  <c r="F502" i="4"/>
  <c r="E503" i="4"/>
  <c r="F503" i="4" a="1"/>
  <c r="F503" i="4"/>
  <c r="E504" i="4"/>
  <c r="F504" i="4" a="1"/>
  <c r="F504" i="4"/>
  <c r="E505" i="4"/>
  <c r="F505" i="4" a="1"/>
  <c r="F505" i="4"/>
  <c r="E506" i="4"/>
  <c r="F506" i="4" a="1"/>
  <c r="F506" i="4"/>
  <c r="E507" i="4"/>
  <c r="F507" i="4" a="1"/>
  <c r="F507" i="4"/>
  <c r="E508" i="4"/>
  <c r="F508" i="4" a="1"/>
  <c r="F508" i="4"/>
  <c r="E509" i="4"/>
  <c r="F509" i="4" a="1"/>
  <c r="F509" i="4"/>
  <c r="E510" i="4"/>
  <c r="F510" i="4" a="1"/>
  <c r="F510" i="4"/>
  <c r="E511" i="4"/>
  <c r="F511" i="4" a="1"/>
  <c r="F511" i="4"/>
  <c r="E512" i="4"/>
  <c r="F512" i="4" a="1"/>
  <c r="F512" i="4"/>
  <c r="E513" i="4"/>
  <c r="F513" i="4" a="1"/>
  <c r="F513" i="4"/>
  <c r="E514" i="4"/>
  <c r="F514" i="4" a="1"/>
  <c r="F514" i="4"/>
  <c r="E515" i="4"/>
  <c r="F515" i="4" a="1"/>
  <c r="F515" i="4"/>
  <c r="E516" i="4"/>
  <c r="F516" i="4" a="1"/>
  <c r="F516" i="4"/>
  <c r="E517" i="4"/>
  <c r="F517" i="4" a="1"/>
  <c r="F517" i="4"/>
  <c r="E518" i="4"/>
  <c r="F518" i="4" a="1"/>
  <c r="F518" i="4"/>
  <c r="E519" i="4"/>
  <c r="F519" i="4" a="1"/>
  <c r="F519" i="4"/>
  <c r="E520" i="4"/>
  <c r="F520" i="4" a="1"/>
  <c r="F520" i="4"/>
  <c r="E521" i="4"/>
  <c r="F521" i="4" a="1"/>
  <c r="F521" i="4"/>
  <c r="E522" i="4"/>
  <c r="F522" i="4" a="1"/>
  <c r="F522" i="4"/>
  <c r="E523" i="4"/>
  <c r="F523" i="4" a="1"/>
  <c r="F523" i="4"/>
  <c r="E524" i="4"/>
  <c r="F524" i="4" a="1"/>
  <c r="F524" i="4"/>
  <c r="E525" i="4"/>
  <c r="F525" i="4" a="1"/>
  <c r="F525" i="4"/>
  <c r="E526" i="4"/>
  <c r="F526" i="4" a="1"/>
  <c r="F526" i="4"/>
  <c r="E527" i="4"/>
  <c r="F527" i="4" a="1"/>
  <c r="F527" i="4"/>
  <c r="E528" i="4"/>
  <c r="F528" i="4" a="1"/>
  <c r="F528" i="4"/>
  <c r="E529" i="4"/>
  <c r="F529" i="4" a="1"/>
  <c r="F529" i="4"/>
  <c r="E530" i="4"/>
  <c r="F530" i="4" a="1"/>
  <c r="F530" i="4"/>
  <c r="E531" i="4"/>
  <c r="F531" i="4" a="1"/>
  <c r="F531" i="4"/>
  <c r="E532" i="4"/>
  <c r="F532" i="4" a="1"/>
  <c r="F532" i="4"/>
  <c r="E533" i="4"/>
  <c r="F533" i="4" a="1"/>
  <c r="F533" i="4"/>
  <c r="E534" i="4"/>
  <c r="F534" i="4" a="1"/>
  <c r="F534" i="4"/>
  <c r="E535" i="4"/>
  <c r="F535" i="4" a="1"/>
  <c r="F535" i="4"/>
  <c r="E536" i="4"/>
  <c r="F536" i="4" a="1"/>
  <c r="F536" i="4"/>
  <c r="E537" i="4"/>
  <c r="F537" i="4" a="1"/>
  <c r="F537" i="4"/>
  <c r="E538" i="4"/>
  <c r="F538" i="4" a="1"/>
  <c r="F538" i="4"/>
  <c r="E539" i="4"/>
  <c r="F539" i="4" a="1"/>
  <c r="F539" i="4"/>
  <c r="E540" i="4"/>
  <c r="F540" i="4" a="1"/>
  <c r="F540" i="4"/>
  <c r="E541" i="4"/>
  <c r="F541" i="4" a="1"/>
  <c r="F541" i="4"/>
  <c r="E542" i="4"/>
  <c r="F542" i="4" a="1"/>
  <c r="F542" i="4"/>
  <c r="E543" i="4"/>
  <c r="F543" i="4" a="1"/>
  <c r="F543" i="4"/>
  <c r="E544" i="4"/>
  <c r="F544" i="4" a="1"/>
  <c r="F544" i="4"/>
  <c r="E545" i="4"/>
  <c r="F545" i="4" a="1"/>
  <c r="F545" i="4"/>
  <c r="E546" i="4"/>
  <c r="F546" i="4" a="1"/>
  <c r="F546" i="4"/>
  <c r="E547" i="4"/>
  <c r="F547" i="4" a="1"/>
  <c r="F547" i="4"/>
  <c r="E548" i="4"/>
  <c r="F548" i="4" a="1"/>
  <c r="F548" i="4"/>
  <c r="E549" i="4"/>
  <c r="F549" i="4" a="1"/>
  <c r="F549" i="4"/>
  <c r="E550" i="4"/>
  <c r="F550" i="4" a="1"/>
  <c r="F550" i="4"/>
  <c r="E551" i="4"/>
  <c r="F551" i="4" a="1"/>
  <c r="F551" i="4"/>
  <c r="E552" i="4"/>
  <c r="F552" i="4" a="1"/>
  <c r="F552" i="4"/>
  <c r="E553" i="4"/>
  <c r="F553" i="4" a="1"/>
  <c r="F553" i="4"/>
  <c r="E554" i="4"/>
  <c r="F554" i="4" a="1"/>
  <c r="F554" i="4"/>
  <c r="E555" i="4"/>
  <c r="F555" i="4" a="1"/>
  <c r="F555" i="4"/>
  <c r="E556" i="4"/>
  <c r="F556" i="4" a="1"/>
  <c r="F556" i="4"/>
  <c r="E557" i="4"/>
  <c r="F557" i="4" a="1"/>
  <c r="F557" i="4"/>
  <c r="E558" i="4"/>
  <c r="F558" i="4" a="1"/>
  <c r="F558" i="4"/>
  <c r="E559" i="4"/>
  <c r="F559" i="4" a="1"/>
  <c r="F559" i="4"/>
  <c r="E560" i="4"/>
  <c r="F560" i="4" a="1"/>
  <c r="F560" i="4"/>
  <c r="E561" i="4"/>
  <c r="F561" i="4" a="1"/>
  <c r="F561" i="4"/>
  <c r="E562" i="4"/>
  <c r="F562" i="4" a="1"/>
  <c r="F562" i="4"/>
  <c r="E563" i="4"/>
  <c r="F563" i="4" a="1"/>
  <c r="F563" i="4"/>
  <c r="E564" i="4"/>
  <c r="F564" i="4" a="1"/>
  <c r="F564" i="4"/>
  <c r="E565" i="4"/>
  <c r="F565" i="4" a="1"/>
  <c r="F565" i="4"/>
  <c r="E566" i="4"/>
  <c r="F566" i="4" a="1"/>
  <c r="F566" i="4"/>
  <c r="E567" i="4"/>
  <c r="F567" i="4" a="1"/>
  <c r="F567" i="4"/>
  <c r="E568" i="4"/>
  <c r="F568" i="4" a="1"/>
  <c r="F568" i="4"/>
  <c r="E569" i="4"/>
  <c r="F569" i="4" a="1"/>
  <c r="F569" i="4"/>
  <c r="E570" i="4"/>
  <c r="F570" i="4" a="1"/>
  <c r="F570" i="4"/>
  <c r="E571" i="4"/>
  <c r="F571" i="4" a="1"/>
  <c r="F571" i="4"/>
  <c r="E572" i="4"/>
  <c r="F572" i="4" a="1"/>
  <c r="F572" i="4"/>
  <c r="E573" i="4"/>
  <c r="F573" i="4" a="1"/>
  <c r="F573" i="4"/>
  <c r="E574" i="4"/>
  <c r="F574" i="4" a="1"/>
  <c r="F574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A282" i="4"/>
  <c r="B282" i="4"/>
  <c r="C282" i="4"/>
  <c r="A283" i="4"/>
  <c r="B283" i="4"/>
  <c r="C283" i="4"/>
  <c r="A284" i="4"/>
  <c r="B284" i="4"/>
  <c r="C284" i="4"/>
  <c r="A285" i="4"/>
  <c r="B285" i="4"/>
  <c r="C285" i="4"/>
  <c r="A286" i="4"/>
  <c r="B286" i="4"/>
  <c r="C286" i="4"/>
  <c r="A287" i="4"/>
  <c r="B287" i="4"/>
  <c r="C287" i="4"/>
  <c r="A288" i="4"/>
  <c r="B288" i="4"/>
  <c r="C288" i="4"/>
  <c r="A289" i="4"/>
  <c r="B289" i="4"/>
  <c r="C289" i="4"/>
  <c r="A290" i="4"/>
  <c r="B290" i="4"/>
  <c r="C290" i="4"/>
  <c r="A291" i="4"/>
  <c r="B291" i="4"/>
  <c r="C291" i="4"/>
  <c r="A292" i="4"/>
  <c r="B292" i="4"/>
  <c r="C292" i="4"/>
  <c r="A293" i="4"/>
  <c r="B293" i="4"/>
  <c r="C293" i="4"/>
  <c r="A294" i="4"/>
  <c r="B294" i="4"/>
  <c r="C294" i="4"/>
  <c r="A295" i="4"/>
  <c r="B295" i="4"/>
  <c r="C295" i="4"/>
  <c r="A296" i="4"/>
  <c r="B296" i="4"/>
  <c r="C296" i="4"/>
  <c r="A297" i="4"/>
  <c r="B297" i="4"/>
  <c r="C297" i="4"/>
  <c r="A298" i="4"/>
  <c r="B298" i="4"/>
  <c r="C298" i="4"/>
  <c r="A299" i="4"/>
  <c r="B299" i="4"/>
  <c r="C299" i="4"/>
  <c r="A300" i="4"/>
  <c r="B300" i="4"/>
  <c r="C300" i="4"/>
  <c r="A301" i="4"/>
  <c r="B301" i="4"/>
  <c r="C301" i="4"/>
  <c r="A302" i="4"/>
  <c r="B302" i="4"/>
  <c r="C302" i="4"/>
  <c r="A303" i="4"/>
  <c r="B303" i="4"/>
  <c r="C303" i="4"/>
  <c r="A304" i="4"/>
  <c r="B304" i="4"/>
  <c r="C304" i="4"/>
  <c r="A305" i="4"/>
  <c r="B305" i="4"/>
  <c r="C305" i="4"/>
  <c r="A306" i="4"/>
  <c r="B306" i="4"/>
  <c r="C306" i="4"/>
  <c r="A307" i="4"/>
  <c r="B307" i="4"/>
  <c r="C307" i="4"/>
  <c r="A308" i="4"/>
  <c r="B308" i="4"/>
  <c r="C308" i="4"/>
  <c r="A309" i="4"/>
  <c r="B309" i="4"/>
  <c r="C309" i="4"/>
  <c r="A310" i="4"/>
  <c r="B310" i="4"/>
  <c r="C310" i="4"/>
  <c r="A311" i="4"/>
  <c r="B311" i="4"/>
  <c r="C311" i="4"/>
  <c r="A312" i="4"/>
  <c r="B312" i="4"/>
  <c r="C312" i="4"/>
  <c r="A313" i="4"/>
  <c r="B313" i="4"/>
  <c r="C313" i="4"/>
  <c r="A314" i="4"/>
  <c r="B314" i="4"/>
  <c r="C314" i="4"/>
  <c r="A315" i="4"/>
  <c r="B315" i="4"/>
  <c r="C315" i="4"/>
  <c r="A316" i="4"/>
  <c r="B316" i="4"/>
  <c r="C316" i="4"/>
  <c r="A317" i="4"/>
  <c r="B317" i="4"/>
  <c r="C317" i="4"/>
  <c r="A318" i="4"/>
  <c r="B318" i="4"/>
  <c r="C318" i="4"/>
  <c r="A319" i="4"/>
  <c r="B319" i="4"/>
  <c r="C319" i="4"/>
  <c r="A320" i="4"/>
  <c r="B320" i="4"/>
  <c r="C320" i="4"/>
  <c r="A321" i="4"/>
  <c r="B321" i="4"/>
  <c r="C321" i="4"/>
  <c r="A322" i="4"/>
  <c r="B322" i="4"/>
  <c r="C322" i="4"/>
  <c r="A323" i="4"/>
  <c r="B323" i="4"/>
  <c r="C323" i="4"/>
  <c r="A324" i="4"/>
  <c r="B324" i="4"/>
  <c r="C324" i="4"/>
  <c r="A325" i="4"/>
  <c r="B325" i="4"/>
  <c r="C325" i="4"/>
  <c r="A326" i="4"/>
  <c r="B326" i="4"/>
  <c r="C326" i="4"/>
  <c r="A327" i="4"/>
  <c r="B327" i="4"/>
  <c r="C327" i="4"/>
  <c r="A328" i="4"/>
  <c r="B328" i="4"/>
  <c r="C328" i="4"/>
  <c r="A329" i="4"/>
  <c r="B329" i="4"/>
  <c r="C329" i="4"/>
  <c r="A330" i="4"/>
  <c r="B330" i="4"/>
  <c r="C330" i="4"/>
  <c r="A331" i="4"/>
  <c r="B331" i="4"/>
  <c r="C331" i="4"/>
  <c r="A332" i="4"/>
  <c r="B332" i="4"/>
  <c r="C332" i="4"/>
  <c r="A333" i="4"/>
  <c r="B333" i="4"/>
  <c r="C333" i="4"/>
  <c r="A334" i="4"/>
  <c r="B334" i="4"/>
  <c r="C334" i="4"/>
  <c r="A335" i="4"/>
  <c r="B335" i="4"/>
  <c r="C335" i="4"/>
  <c r="A336" i="4"/>
  <c r="B336" i="4"/>
  <c r="C336" i="4"/>
  <c r="A337" i="4"/>
  <c r="B337" i="4"/>
  <c r="C337" i="4"/>
  <c r="A338" i="4"/>
  <c r="B338" i="4"/>
  <c r="C338" i="4"/>
  <c r="A339" i="4"/>
  <c r="B339" i="4"/>
  <c r="C339" i="4"/>
  <c r="A340" i="4"/>
  <c r="B340" i="4"/>
  <c r="C340" i="4"/>
  <c r="A341" i="4"/>
  <c r="B341" i="4"/>
  <c r="C341" i="4"/>
  <c r="A342" i="4"/>
  <c r="B342" i="4"/>
  <c r="C342" i="4"/>
  <c r="A343" i="4"/>
  <c r="B343" i="4"/>
  <c r="C343" i="4"/>
  <c r="A344" i="4"/>
  <c r="B344" i="4"/>
  <c r="C344" i="4"/>
  <c r="A345" i="4"/>
  <c r="B345" i="4"/>
  <c r="C345" i="4"/>
  <c r="A346" i="4"/>
  <c r="B346" i="4"/>
  <c r="C346" i="4"/>
  <c r="A347" i="4"/>
  <c r="B347" i="4"/>
  <c r="C347" i="4"/>
  <c r="A348" i="4"/>
  <c r="B348" i="4"/>
  <c r="C348" i="4"/>
  <c r="A349" i="4"/>
  <c r="B349" i="4"/>
  <c r="C349" i="4"/>
  <c r="A350" i="4"/>
  <c r="B350" i="4"/>
  <c r="C350" i="4"/>
  <c r="A351" i="4"/>
  <c r="B351" i="4"/>
  <c r="C351" i="4"/>
  <c r="A352" i="4"/>
  <c r="B352" i="4"/>
  <c r="C352" i="4"/>
  <c r="A353" i="4"/>
  <c r="B353" i="4"/>
  <c r="C353" i="4"/>
  <c r="A354" i="4"/>
  <c r="B354" i="4"/>
  <c r="C354" i="4"/>
  <c r="A355" i="4"/>
  <c r="B355" i="4"/>
  <c r="C355" i="4"/>
  <c r="A356" i="4"/>
  <c r="B356" i="4"/>
  <c r="C356" i="4"/>
  <c r="A357" i="4"/>
  <c r="B357" i="4"/>
  <c r="C357" i="4"/>
  <c r="A358" i="4"/>
  <c r="B358" i="4"/>
  <c r="C358" i="4"/>
  <c r="A359" i="4"/>
  <c r="B359" i="4"/>
  <c r="C359" i="4"/>
  <c r="A360" i="4"/>
  <c r="B360" i="4"/>
  <c r="C360" i="4"/>
  <c r="A361" i="4"/>
  <c r="B361" i="4"/>
  <c r="C361" i="4"/>
  <c r="A362" i="4"/>
  <c r="B362" i="4"/>
  <c r="C362" i="4"/>
  <c r="A363" i="4"/>
  <c r="B363" i="4"/>
  <c r="C363" i="4"/>
  <c r="A364" i="4"/>
  <c r="B364" i="4"/>
  <c r="C364" i="4"/>
  <c r="A365" i="4"/>
  <c r="B365" i="4"/>
  <c r="C365" i="4"/>
  <c r="A366" i="4"/>
  <c r="B366" i="4"/>
  <c r="C366" i="4"/>
  <c r="A367" i="4"/>
  <c r="B367" i="4"/>
  <c r="C367" i="4"/>
  <c r="A368" i="4"/>
  <c r="B368" i="4"/>
  <c r="C368" i="4"/>
  <c r="A369" i="4"/>
  <c r="B369" i="4"/>
  <c r="C369" i="4"/>
  <c r="A370" i="4"/>
  <c r="B370" i="4"/>
  <c r="C370" i="4"/>
  <c r="A371" i="4"/>
  <c r="B371" i="4"/>
  <c r="C371" i="4"/>
  <c r="A372" i="4"/>
  <c r="B372" i="4"/>
  <c r="C372" i="4"/>
  <c r="A373" i="4"/>
  <c r="B373" i="4"/>
  <c r="C373" i="4"/>
  <c r="A374" i="4"/>
  <c r="B374" i="4"/>
  <c r="C374" i="4"/>
  <c r="A375" i="4"/>
  <c r="B375" i="4"/>
  <c r="C375" i="4"/>
  <c r="A376" i="4"/>
  <c r="B376" i="4"/>
  <c r="C376" i="4"/>
  <c r="A377" i="4"/>
  <c r="B377" i="4"/>
  <c r="C377" i="4"/>
  <c r="A378" i="4"/>
  <c r="B378" i="4"/>
  <c r="C378" i="4"/>
  <c r="A379" i="4"/>
  <c r="B379" i="4"/>
  <c r="C379" i="4"/>
  <c r="A380" i="4"/>
  <c r="B380" i="4"/>
  <c r="C380" i="4"/>
  <c r="A381" i="4"/>
  <c r="B381" i="4"/>
  <c r="C381" i="4"/>
  <c r="A382" i="4"/>
  <c r="B382" i="4"/>
  <c r="C382" i="4"/>
  <c r="A383" i="4"/>
  <c r="B383" i="4"/>
  <c r="C383" i="4"/>
  <c r="A384" i="4"/>
  <c r="B384" i="4"/>
  <c r="C384" i="4"/>
  <c r="A385" i="4"/>
  <c r="B385" i="4"/>
  <c r="C385" i="4"/>
  <c r="A386" i="4"/>
  <c r="B386" i="4"/>
  <c r="C386" i="4"/>
  <c r="A387" i="4"/>
  <c r="B387" i="4"/>
  <c r="C387" i="4"/>
  <c r="A388" i="4"/>
  <c r="B388" i="4"/>
  <c r="C388" i="4"/>
  <c r="A389" i="4"/>
  <c r="B389" i="4"/>
  <c r="C389" i="4"/>
  <c r="A390" i="4"/>
  <c r="B390" i="4"/>
  <c r="C390" i="4"/>
  <c r="A391" i="4"/>
  <c r="B391" i="4"/>
  <c r="C391" i="4"/>
  <c r="A392" i="4"/>
  <c r="B392" i="4"/>
  <c r="C392" i="4"/>
  <c r="A393" i="4"/>
  <c r="B393" i="4"/>
  <c r="C393" i="4"/>
  <c r="A394" i="4"/>
  <c r="B394" i="4"/>
  <c r="C394" i="4"/>
  <c r="A395" i="4"/>
  <c r="B395" i="4"/>
  <c r="C395" i="4"/>
  <c r="A396" i="4"/>
  <c r="B396" i="4"/>
  <c r="C396" i="4"/>
  <c r="A397" i="4"/>
  <c r="B397" i="4"/>
  <c r="C397" i="4"/>
  <c r="A398" i="4"/>
  <c r="B398" i="4"/>
  <c r="C398" i="4"/>
  <c r="A399" i="4"/>
  <c r="B399" i="4"/>
  <c r="C399" i="4"/>
  <c r="A400" i="4"/>
  <c r="B400" i="4"/>
  <c r="C400" i="4"/>
  <c r="A401" i="4"/>
  <c r="B401" i="4"/>
  <c r="C401" i="4"/>
  <c r="A402" i="4"/>
  <c r="B402" i="4"/>
  <c r="C402" i="4"/>
  <c r="A403" i="4"/>
  <c r="B403" i="4"/>
  <c r="C403" i="4"/>
  <c r="A404" i="4"/>
  <c r="B404" i="4"/>
  <c r="C404" i="4"/>
  <c r="A405" i="4"/>
  <c r="B405" i="4"/>
  <c r="C405" i="4"/>
  <c r="A406" i="4"/>
  <c r="B406" i="4"/>
  <c r="C406" i="4"/>
  <c r="A407" i="4"/>
  <c r="B407" i="4"/>
  <c r="C407" i="4"/>
  <c r="A408" i="4"/>
  <c r="B408" i="4"/>
  <c r="C408" i="4"/>
  <c r="A409" i="4"/>
  <c r="B409" i="4"/>
  <c r="C409" i="4"/>
  <c r="A410" i="4"/>
  <c r="B410" i="4"/>
  <c r="C410" i="4"/>
  <c r="A411" i="4"/>
  <c r="B411" i="4"/>
  <c r="C411" i="4"/>
  <c r="A412" i="4"/>
  <c r="B412" i="4"/>
  <c r="C412" i="4"/>
  <c r="A413" i="4"/>
  <c r="B413" i="4"/>
  <c r="C413" i="4"/>
  <c r="A414" i="4"/>
  <c r="B414" i="4"/>
  <c r="C414" i="4"/>
  <c r="A415" i="4"/>
  <c r="B415" i="4"/>
  <c r="C415" i="4"/>
  <c r="A416" i="4"/>
  <c r="B416" i="4"/>
  <c r="C416" i="4"/>
  <c r="A417" i="4"/>
  <c r="B417" i="4"/>
  <c r="C417" i="4"/>
  <c r="A418" i="4"/>
  <c r="B418" i="4"/>
  <c r="C418" i="4"/>
  <c r="A419" i="4"/>
  <c r="B419" i="4"/>
  <c r="C419" i="4"/>
  <c r="A420" i="4"/>
  <c r="B420" i="4"/>
  <c r="C420" i="4"/>
  <c r="A421" i="4"/>
  <c r="B421" i="4"/>
  <c r="C421" i="4"/>
  <c r="A422" i="4"/>
  <c r="B422" i="4"/>
  <c r="C422" i="4"/>
  <c r="A423" i="4"/>
  <c r="B423" i="4"/>
  <c r="C423" i="4"/>
  <c r="A424" i="4"/>
  <c r="B424" i="4"/>
  <c r="C424" i="4"/>
  <c r="A425" i="4"/>
  <c r="B425" i="4"/>
  <c r="C425" i="4"/>
  <c r="A426" i="4"/>
  <c r="B426" i="4"/>
  <c r="C426" i="4"/>
  <c r="A427" i="4"/>
  <c r="B427" i="4"/>
  <c r="C427" i="4"/>
  <c r="A428" i="4"/>
  <c r="B428" i="4"/>
  <c r="C428" i="4"/>
  <c r="A429" i="4"/>
  <c r="B429" i="4"/>
  <c r="C429" i="4"/>
  <c r="A430" i="4"/>
  <c r="B430" i="4"/>
  <c r="C430" i="4"/>
  <c r="A431" i="4"/>
  <c r="B431" i="4"/>
  <c r="C431" i="4"/>
  <c r="A432" i="4"/>
  <c r="B432" i="4"/>
  <c r="C432" i="4"/>
  <c r="A433" i="4"/>
  <c r="B433" i="4"/>
  <c r="C433" i="4"/>
  <c r="A434" i="4"/>
  <c r="B434" i="4"/>
  <c r="C434" i="4"/>
  <c r="A435" i="4"/>
  <c r="B435" i="4"/>
  <c r="C435" i="4"/>
  <c r="A436" i="4"/>
  <c r="B436" i="4"/>
  <c r="C436" i="4"/>
  <c r="A437" i="4"/>
  <c r="B437" i="4"/>
  <c r="C437" i="4"/>
  <c r="A438" i="4"/>
  <c r="B438" i="4"/>
  <c r="C438" i="4"/>
  <c r="A439" i="4"/>
  <c r="B439" i="4"/>
  <c r="C439" i="4"/>
  <c r="A440" i="4"/>
  <c r="B440" i="4"/>
  <c r="C440" i="4"/>
  <c r="A441" i="4"/>
  <c r="B441" i="4"/>
  <c r="C441" i="4"/>
  <c r="A442" i="4"/>
  <c r="B442" i="4"/>
  <c r="C442" i="4"/>
  <c r="A443" i="4"/>
  <c r="B443" i="4"/>
  <c r="C443" i="4"/>
  <c r="A444" i="4"/>
  <c r="B444" i="4"/>
  <c r="C444" i="4"/>
  <c r="A445" i="4"/>
  <c r="B445" i="4"/>
  <c r="C445" i="4"/>
  <c r="A446" i="4"/>
  <c r="B446" i="4"/>
  <c r="C446" i="4"/>
  <c r="A447" i="4"/>
  <c r="B447" i="4"/>
  <c r="C447" i="4"/>
  <c r="A448" i="4"/>
  <c r="B448" i="4"/>
  <c r="C448" i="4"/>
  <c r="A449" i="4"/>
  <c r="B449" i="4"/>
  <c r="C449" i="4"/>
  <c r="A450" i="4"/>
  <c r="B450" i="4"/>
  <c r="C450" i="4"/>
  <c r="A451" i="4"/>
  <c r="B451" i="4"/>
  <c r="C451" i="4"/>
  <c r="A452" i="4"/>
  <c r="B452" i="4"/>
  <c r="C452" i="4"/>
  <c r="A453" i="4"/>
  <c r="B453" i="4"/>
  <c r="C453" i="4"/>
  <c r="A454" i="4"/>
  <c r="B454" i="4"/>
  <c r="C454" i="4"/>
  <c r="A455" i="4"/>
  <c r="B455" i="4"/>
  <c r="C455" i="4"/>
  <c r="A456" i="4"/>
  <c r="B456" i="4"/>
  <c r="C456" i="4"/>
  <c r="A457" i="4"/>
  <c r="B457" i="4"/>
  <c r="C457" i="4"/>
  <c r="A458" i="4"/>
  <c r="B458" i="4"/>
  <c r="C458" i="4"/>
  <c r="A459" i="4"/>
  <c r="B459" i="4"/>
  <c r="C459" i="4"/>
  <c r="A460" i="4"/>
  <c r="B460" i="4"/>
  <c r="C460" i="4"/>
  <c r="A461" i="4"/>
  <c r="B461" i="4"/>
  <c r="C461" i="4"/>
  <c r="A462" i="4"/>
  <c r="B462" i="4"/>
  <c r="C462" i="4"/>
  <c r="A463" i="4"/>
  <c r="B463" i="4"/>
  <c r="C463" i="4"/>
  <c r="A464" i="4"/>
  <c r="B464" i="4"/>
  <c r="C464" i="4"/>
  <c r="A465" i="4"/>
  <c r="B465" i="4"/>
  <c r="C465" i="4"/>
  <c r="A466" i="4"/>
  <c r="B466" i="4"/>
  <c r="C466" i="4"/>
  <c r="A467" i="4"/>
  <c r="B467" i="4"/>
  <c r="C467" i="4"/>
  <c r="A468" i="4"/>
  <c r="B468" i="4"/>
  <c r="C468" i="4"/>
  <c r="A469" i="4"/>
  <c r="B469" i="4"/>
  <c r="C469" i="4"/>
  <c r="A470" i="4"/>
  <c r="B470" i="4"/>
  <c r="C470" i="4"/>
  <c r="A471" i="4"/>
  <c r="B471" i="4"/>
  <c r="C471" i="4"/>
  <c r="A472" i="4"/>
  <c r="B472" i="4"/>
  <c r="C472" i="4"/>
  <c r="A473" i="4"/>
  <c r="B473" i="4"/>
  <c r="C473" i="4"/>
  <c r="A474" i="4"/>
  <c r="B474" i="4"/>
  <c r="C474" i="4"/>
  <c r="A475" i="4"/>
  <c r="B475" i="4"/>
  <c r="C475" i="4"/>
  <c r="A476" i="4"/>
  <c r="B476" i="4"/>
  <c r="C476" i="4"/>
  <c r="A477" i="4"/>
  <c r="B477" i="4"/>
  <c r="C477" i="4"/>
  <c r="A478" i="4"/>
  <c r="B478" i="4"/>
  <c r="C478" i="4"/>
  <c r="A479" i="4"/>
  <c r="B479" i="4"/>
  <c r="C479" i="4"/>
  <c r="A480" i="4"/>
  <c r="B480" i="4"/>
  <c r="C480" i="4"/>
  <c r="A481" i="4"/>
  <c r="B481" i="4"/>
  <c r="C481" i="4"/>
  <c r="A482" i="4"/>
  <c r="B482" i="4"/>
  <c r="C482" i="4"/>
  <c r="A483" i="4"/>
  <c r="B483" i="4"/>
  <c r="C483" i="4"/>
  <c r="A484" i="4"/>
  <c r="B484" i="4"/>
  <c r="C484" i="4"/>
  <c r="A485" i="4"/>
  <c r="B485" i="4"/>
  <c r="C485" i="4"/>
  <c r="A486" i="4"/>
  <c r="B486" i="4"/>
  <c r="C486" i="4"/>
  <c r="A487" i="4"/>
  <c r="B487" i="4"/>
  <c r="C487" i="4"/>
  <c r="A488" i="4"/>
  <c r="B488" i="4"/>
  <c r="C488" i="4"/>
  <c r="A489" i="4"/>
  <c r="B489" i="4"/>
  <c r="C489" i="4"/>
  <c r="A490" i="4"/>
  <c r="B490" i="4"/>
  <c r="C490" i="4"/>
  <c r="A491" i="4"/>
  <c r="B491" i="4"/>
  <c r="C491" i="4"/>
  <c r="A492" i="4"/>
  <c r="B492" i="4"/>
  <c r="C492" i="4"/>
  <c r="A493" i="4"/>
  <c r="B493" i="4"/>
  <c r="C493" i="4"/>
  <c r="A494" i="4"/>
  <c r="B494" i="4"/>
  <c r="C494" i="4"/>
  <c r="A495" i="4"/>
  <c r="B495" i="4"/>
  <c r="C495" i="4"/>
  <c r="A496" i="4"/>
  <c r="B496" i="4"/>
  <c r="C496" i="4"/>
  <c r="A497" i="4"/>
  <c r="B497" i="4"/>
  <c r="C497" i="4"/>
  <c r="A498" i="4"/>
  <c r="B498" i="4"/>
  <c r="C498" i="4"/>
  <c r="A499" i="4"/>
  <c r="B499" i="4"/>
  <c r="C499" i="4"/>
  <c r="A500" i="4"/>
  <c r="B500" i="4"/>
  <c r="C500" i="4"/>
  <c r="A501" i="4"/>
  <c r="B501" i="4"/>
  <c r="C501" i="4"/>
  <c r="A502" i="4"/>
  <c r="B502" i="4"/>
  <c r="C502" i="4"/>
  <c r="A503" i="4"/>
  <c r="B503" i="4"/>
  <c r="C503" i="4"/>
  <c r="A504" i="4"/>
  <c r="B504" i="4"/>
  <c r="C504" i="4"/>
  <c r="A505" i="4"/>
  <c r="B505" i="4"/>
  <c r="C505" i="4"/>
  <c r="A506" i="4"/>
  <c r="B506" i="4"/>
  <c r="C506" i="4"/>
  <c r="A507" i="4"/>
  <c r="B507" i="4"/>
  <c r="C507" i="4"/>
  <c r="A508" i="4"/>
  <c r="B508" i="4"/>
  <c r="C508" i="4"/>
  <c r="A509" i="4"/>
  <c r="B509" i="4"/>
  <c r="C509" i="4"/>
  <c r="A510" i="4"/>
  <c r="B510" i="4"/>
  <c r="C510" i="4"/>
  <c r="A511" i="4"/>
  <c r="B511" i="4"/>
  <c r="C511" i="4"/>
  <c r="A512" i="4"/>
  <c r="B512" i="4"/>
  <c r="C512" i="4"/>
  <c r="A513" i="4"/>
  <c r="B513" i="4"/>
  <c r="C513" i="4"/>
  <c r="A514" i="4"/>
  <c r="B514" i="4"/>
  <c r="C514" i="4"/>
  <c r="A515" i="4"/>
  <c r="B515" i="4"/>
  <c r="C515" i="4"/>
  <c r="A516" i="4"/>
  <c r="B516" i="4"/>
  <c r="C516" i="4"/>
  <c r="A517" i="4"/>
  <c r="B517" i="4"/>
  <c r="C517" i="4"/>
  <c r="A518" i="4"/>
  <c r="B518" i="4"/>
  <c r="C518" i="4"/>
  <c r="A519" i="4"/>
  <c r="B519" i="4"/>
  <c r="C519" i="4"/>
  <c r="A520" i="4"/>
  <c r="B520" i="4"/>
  <c r="C520" i="4"/>
  <c r="A521" i="4"/>
  <c r="B521" i="4"/>
  <c r="C521" i="4"/>
  <c r="A522" i="4"/>
  <c r="B522" i="4"/>
  <c r="C522" i="4"/>
  <c r="A523" i="4"/>
  <c r="B523" i="4"/>
  <c r="C523" i="4"/>
  <c r="A524" i="4"/>
  <c r="B524" i="4"/>
  <c r="C524" i="4"/>
  <c r="A525" i="4"/>
  <c r="B525" i="4"/>
  <c r="C525" i="4"/>
  <c r="A526" i="4"/>
  <c r="B526" i="4"/>
  <c r="C526" i="4"/>
  <c r="A527" i="4"/>
  <c r="B527" i="4"/>
  <c r="C527" i="4"/>
  <c r="A528" i="4"/>
  <c r="B528" i="4"/>
  <c r="C528" i="4"/>
  <c r="A529" i="4"/>
  <c r="B529" i="4"/>
  <c r="C529" i="4"/>
  <c r="A530" i="4"/>
  <c r="B530" i="4"/>
  <c r="C530" i="4"/>
  <c r="A531" i="4"/>
  <c r="B531" i="4"/>
  <c r="C531" i="4"/>
  <c r="A532" i="4"/>
  <c r="B532" i="4"/>
  <c r="C532" i="4"/>
  <c r="A533" i="4"/>
  <c r="B533" i="4"/>
  <c r="C533" i="4"/>
  <c r="A534" i="4"/>
  <c r="B534" i="4"/>
  <c r="C534" i="4"/>
  <c r="A535" i="4"/>
  <c r="B535" i="4"/>
  <c r="C535" i="4"/>
  <c r="A536" i="4"/>
  <c r="B536" i="4"/>
  <c r="C536" i="4"/>
  <c r="A537" i="4"/>
  <c r="B537" i="4"/>
  <c r="C537" i="4"/>
  <c r="A538" i="4"/>
  <c r="B538" i="4"/>
  <c r="C538" i="4"/>
  <c r="A539" i="4"/>
  <c r="B539" i="4"/>
  <c r="C539" i="4"/>
  <c r="A540" i="4"/>
  <c r="B540" i="4"/>
  <c r="C540" i="4"/>
  <c r="A541" i="4"/>
  <c r="B541" i="4"/>
  <c r="C541" i="4"/>
  <c r="A542" i="4"/>
  <c r="B542" i="4"/>
  <c r="C542" i="4"/>
  <c r="A543" i="4"/>
  <c r="B543" i="4"/>
  <c r="C543" i="4"/>
  <c r="A544" i="4"/>
  <c r="B544" i="4"/>
  <c r="C544" i="4"/>
  <c r="A545" i="4"/>
  <c r="B545" i="4"/>
  <c r="C545" i="4"/>
  <c r="A546" i="4"/>
  <c r="B546" i="4"/>
  <c r="C546" i="4"/>
  <c r="A547" i="4"/>
  <c r="B547" i="4"/>
  <c r="C547" i="4"/>
  <c r="A548" i="4"/>
  <c r="B548" i="4"/>
  <c r="C548" i="4"/>
  <c r="A549" i="4"/>
  <c r="B549" i="4"/>
  <c r="C549" i="4"/>
  <c r="A550" i="4"/>
  <c r="B550" i="4"/>
  <c r="C550" i="4"/>
  <c r="A551" i="4"/>
  <c r="B551" i="4"/>
  <c r="C551" i="4"/>
  <c r="A552" i="4"/>
  <c r="B552" i="4"/>
  <c r="C552" i="4"/>
  <c r="A553" i="4"/>
  <c r="B553" i="4"/>
  <c r="C553" i="4"/>
  <c r="A554" i="4"/>
  <c r="B554" i="4"/>
  <c r="C554" i="4"/>
  <c r="A555" i="4"/>
  <c r="B555" i="4"/>
  <c r="C555" i="4"/>
  <c r="A556" i="4"/>
  <c r="B556" i="4"/>
  <c r="C556" i="4"/>
  <c r="A557" i="4"/>
  <c r="B557" i="4"/>
  <c r="C557" i="4"/>
  <c r="A558" i="4"/>
  <c r="B558" i="4"/>
  <c r="C558" i="4"/>
  <c r="A559" i="4"/>
  <c r="B559" i="4"/>
  <c r="C559" i="4"/>
  <c r="A560" i="4"/>
  <c r="B560" i="4"/>
  <c r="C560" i="4"/>
  <c r="A561" i="4"/>
  <c r="B561" i="4"/>
  <c r="C561" i="4"/>
  <c r="A562" i="4"/>
  <c r="B562" i="4"/>
  <c r="C562" i="4"/>
  <c r="A563" i="4"/>
  <c r="B563" i="4"/>
  <c r="C563" i="4"/>
  <c r="A564" i="4"/>
  <c r="B564" i="4"/>
  <c r="C564" i="4"/>
  <c r="A565" i="4"/>
  <c r="B565" i="4"/>
  <c r="C565" i="4"/>
  <c r="A566" i="4"/>
  <c r="B566" i="4"/>
  <c r="C566" i="4"/>
  <c r="A567" i="4"/>
  <c r="B567" i="4"/>
  <c r="C567" i="4"/>
  <c r="A568" i="4"/>
  <c r="B568" i="4"/>
  <c r="C568" i="4"/>
  <c r="A569" i="4"/>
  <c r="B569" i="4"/>
  <c r="C569" i="4"/>
  <c r="A570" i="4"/>
  <c r="B570" i="4"/>
  <c r="C570" i="4"/>
  <c r="A571" i="4"/>
  <c r="B571" i="4"/>
  <c r="C571" i="4"/>
  <c r="A572" i="4"/>
  <c r="B572" i="4"/>
  <c r="C572" i="4"/>
  <c r="A573" i="4"/>
  <c r="B573" i="4"/>
  <c r="C573" i="4"/>
  <c r="A574" i="4"/>
  <c r="B574" i="4"/>
  <c r="C574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H6" i="4" a="1"/>
  <c r="H6" i="4"/>
  <c r="H7" i="4" a="1"/>
  <c r="H7" i="4"/>
  <c r="H8" i="4" a="1"/>
  <c r="H8" i="4"/>
  <c r="H9" i="4" a="1"/>
  <c r="H9" i="4"/>
  <c r="H10" i="4" a="1"/>
  <c r="H10" i="4"/>
  <c r="H11" i="4" a="1"/>
  <c r="H11" i="4"/>
  <c r="H12" i="4" a="1"/>
  <c r="H12" i="4"/>
  <c r="H13" i="4" a="1"/>
  <c r="H13" i="4"/>
  <c r="H14" i="4" a="1"/>
  <c r="H14" i="4"/>
  <c r="H15" i="4" a="1"/>
  <c r="H15" i="4"/>
  <c r="H16" i="4" a="1"/>
  <c r="H16" i="4"/>
  <c r="H17" i="4" a="1"/>
  <c r="H17" i="4"/>
  <c r="H18" i="4" a="1"/>
  <c r="H18" i="4"/>
  <c r="H19" i="4" a="1"/>
  <c r="H19" i="4"/>
  <c r="H20" i="4" a="1"/>
  <c r="H20" i="4"/>
  <c r="H21" i="4" a="1"/>
  <c r="H21" i="4"/>
  <c r="H22" i="4" a="1"/>
  <c r="H22" i="4"/>
  <c r="H23" i="4" a="1"/>
  <c r="H23" i="4"/>
  <c r="H24" i="4" a="1"/>
  <c r="H24" i="4"/>
  <c r="H25" i="4" a="1"/>
  <c r="H25" i="4"/>
  <c r="H26" i="4" a="1"/>
  <c r="H26" i="4"/>
  <c r="H27" i="4" a="1"/>
  <c r="H27" i="4"/>
  <c r="H28" i="4" a="1"/>
  <c r="H28" i="4"/>
  <c r="H29" i="4" a="1"/>
  <c r="H29" i="4"/>
  <c r="H30" i="4" a="1"/>
  <c r="H30" i="4"/>
  <c r="H31" i="4" a="1"/>
  <c r="H31" i="4"/>
  <c r="H32" i="4" a="1"/>
  <c r="H32" i="4"/>
  <c r="H33" i="4" a="1"/>
  <c r="H33" i="4"/>
  <c r="H34" i="4" a="1"/>
  <c r="H34" i="4"/>
  <c r="H35" i="4" a="1"/>
  <c r="H35" i="4"/>
  <c r="H36" i="4" a="1"/>
  <c r="H36" i="4"/>
  <c r="H37" i="4" a="1"/>
  <c r="H37" i="4"/>
  <c r="H38" i="4" a="1"/>
  <c r="H38" i="4"/>
  <c r="H39" i="4" a="1"/>
  <c r="H39" i="4"/>
  <c r="H40" i="4" a="1"/>
  <c r="H40" i="4"/>
  <c r="H41" i="4" a="1"/>
  <c r="H41" i="4"/>
  <c r="H42" i="4" a="1"/>
  <c r="H42" i="4"/>
  <c r="H43" i="4" a="1"/>
  <c r="H43" i="4"/>
  <c r="H44" i="4" a="1"/>
  <c r="H44" i="4"/>
  <c r="H45" i="4" a="1"/>
  <c r="H45" i="4"/>
  <c r="H46" i="4" a="1"/>
  <c r="H46" i="4"/>
  <c r="H47" i="4" a="1"/>
  <c r="H47" i="4"/>
  <c r="H48" i="4" a="1"/>
  <c r="H48" i="4"/>
  <c r="H49" i="4" a="1"/>
  <c r="H49" i="4"/>
  <c r="H50" i="4" a="1"/>
  <c r="H50" i="4"/>
  <c r="H51" i="4" a="1"/>
  <c r="H51" i="4"/>
  <c r="H52" i="4" a="1"/>
  <c r="H52" i="4"/>
  <c r="H53" i="4" a="1"/>
  <c r="H53" i="4"/>
  <c r="H54" i="4" a="1"/>
  <c r="H54" i="4"/>
  <c r="H55" i="4" a="1"/>
  <c r="H55" i="4"/>
  <c r="H56" i="4" a="1"/>
  <c r="H56" i="4"/>
  <c r="H57" i="4" a="1"/>
  <c r="H57" i="4"/>
  <c r="H58" i="4" a="1"/>
  <c r="H58" i="4"/>
  <c r="H59" i="4" a="1"/>
  <c r="H59" i="4"/>
  <c r="H60" i="4" a="1"/>
  <c r="H60" i="4"/>
  <c r="H61" i="4" a="1"/>
  <c r="H61" i="4"/>
  <c r="H62" i="4" a="1"/>
  <c r="H62" i="4"/>
  <c r="H63" i="4" a="1"/>
  <c r="H63" i="4"/>
  <c r="H64" i="4" a="1"/>
  <c r="H64" i="4"/>
  <c r="H65" i="4" a="1"/>
  <c r="H65" i="4"/>
  <c r="H66" i="4" a="1"/>
  <c r="H66" i="4"/>
  <c r="H67" i="4" a="1"/>
  <c r="H67" i="4"/>
  <c r="H68" i="4" a="1"/>
  <c r="H68" i="4"/>
  <c r="H69" i="4" a="1"/>
  <c r="H69" i="4"/>
  <c r="H70" i="4" a="1"/>
  <c r="H70" i="4"/>
  <c r="H71" i="4" a="1"/>
  <c r="H71" i="4"/>
  <c r="H72" i="4" a="1"/>
  <c r="H72" i="4"/>
  <c r="H73" i="4" a="1"/>
  <c r="H73" i="4"/>
  <c r="H74" i="4" a="1"/>
  <c r="H74" i="4"/>
  <c r="H75" i="4" a="1"/>
  <c r="H75" i="4"/>
  <c r="H76" i="4" a="1"/>
  <c r="H76" i="4"/>
  <c r="H77" i="4" a="1"/>
  <c r="H77" i="4"/>
  <c r="H78" i="4" a="1"/>
  <c r="H78" i="4"/>
  <c r="H79" i="4" a="1"/>
  <c r="H79" i="4"/>
  <c r="H80" i="4" a="1"/>
  <c r="H80" i="4"/>
  <c r="H81" i="4" a="1"/>
  <c r="H81" i="4"/>
  <c r="H82" i="4" a="1"/>
  <c r="H82" i="4"/>
  <c r="H83" i="4" a="1"/>
  <c r="H83" i="4"/>
  <c r="H84" i="4" a="1"/>
  <c r="H84" i="4"/>
  <c r="H85" i="4" a="1"/>
  <c r="H85" i="4"/>
  <c r="H86" i="4" a="1"/>
  <c r="H86" i="4"/>
  <c r="H87" i="4" a="1"/>
  <c r="H87" i="4"/>
  <c r="H88" i="4" a="1"/>
  <c r="H88" i="4"/>
  <c r="H89" i="4" a="1"/>
  <c r="H89" i="4"/>
  <c r="H90" i="4" a="1"/>
  <c r="H90" i="4"/>
  <c r="H91" i="4" a="1"/>
  <c r="H91" i="4"/>
  <c r="H92" i="4" a="1"/>
  <c r="H92" i="4"/>
  <c r="H93" i="4" a="1"/>
  <c r="H93" i="4"/>
  <c r="H94" i="4" a="1"/>
  <c r="H94" i="4"/>
  <c r="H95" i="4" a="1"/>
  <c r="H95" i="4"/>
  <c r="H96" i="4" a="1"/>
  <c r="H96" i="4"/>
  <c r="H97" i="4" a="1"/>
  <c r="H97" i="4"/>
  <c r="H98" i="4" a="1"/>
  <c r="H98" i="4"/>
  <c r="H99" i="4" a="1"/>
  <c r="H99" i="4"/>
  <c r="H100" i="4" a="1"/>
  <c r="H100" i="4"/>
  <c r="H101" i="4" a="1"/>
  <c r="H101" i="4"/>
  <c r="H102" i="4" a="1"/>
  <c r="H102" i="4"/>
  <c r="H103" i="4" a="1"/>
  <c r="H103" i="4"/>
  <c r="H104" i="4" a="1"/>
  <c r="H104" i="4"/>
  <c r="H105" i="4" a="1"/>
  <c r="H105" i="4"/>
  <c r="H106" i="4" a="1"/>
  <c r="H106" i="4"/>
  <c r="H107" i="4" a="1"/>
  <c r="H107" i="4"/>
  <c r="H108" i="4" a="1"/>
  <c r="H108" i="4"/>
  <c r="H109" i="4" a="1"/>
  <c r="H109" i="4"/>
  <c r="H110" i="4" a="1"/>
  <c r="H110" i="4"/>
  <c r="H111" i="4" a="1"/>
  <c r="H111" i="4"/>
  <c r="H112" i="4" a="1"/>
  <c r="H112" i="4"/>
  <c r="H113" i="4" a="1"/>
  <c r="H113" i="4"/>
  <c r="H114" i="4" a="1"/>
  <c r="H114" i="4"/>
  <c r="H115" i="4" a="1"/>
  <c r="H115" i="4"/>
  <c r="H116" i="4" a="1"/>
  <c r="H116" i="4"/>
  <c r="H117" i="4" a="1"/>
  <c r="H117" i="4"/>
  <c r="H118" i="4" a="1"/>
  <c r="H118" i="4"/>
  <c r="H119" i="4" a="1"/>
  <c r="H119" i="4"/>
  <c r="H120" i="4" a="1"/>
  <c r="H120" i="4"/>
  <c r="H121" i="4" a="1"/>
  <c r="H121" i="4"/>
  <c r="H122" i="4" a="1"/>
  <c r="H122" i="4"/>
  <c r="H123" i="4" a="1"/>
  <c r="H123" i="4"/>
  <c r="H124" i="4" a="1"/>
  <c r="H124" i="4"/>
  <c r="H125" i="4" a="1"/>
  <c r="H125" i="4"/>
  <c r="H126" i="4" a="1"/>
  <c r="H126" i="4"/>
  <c r="H127" i="4" a="1"/>
  <c r="H127" i="4"/>
  <c r="H128" i="4" a="1"/>
  <c r="H128" i="4"/>
  <c r="H129" i="4" a="1"/>
  <c r="H129" i="4"/>
  <c r="H130" i="4" a="1"/>
  <c r="H130" i="4"/>
  <c r="H131" i="4" a="1"/>
  <c r="H131" i="4"/>
  <c r="H132" i="4" a="1"/>
  <c r="H132" i="4"/>
  <c r="H133" i="4" a="1"/>
  <c r="H133" i="4"/>
  <c r="H134" i="4" a="1"/>
  <c r="H134" i="4"/>
  <c r="H135" i="4" a="1"/>
  <c r="H135" i="4"/>
  <c r="H136" i="4" a="1"/>
  <c r="H136" i="4"/>
  <c r="H137" i="4" a="1"/>
  <c r="H137" i="4"/>
  <c r="H138" i="4" a="1"/>
  <c r="H138" i="4"/>
  <c r="H139" i="4" a="1"/>
  <c r="H139" i="4"/>
  <c r="H140" i="4" a="1"/>
  <c r="H140" i="4"/>
  <c r="H141" i="4" a="1"/>
  <c r="H141" i="4"/>
  <c r="H142" i="4" a="1"/>
  <c r="H142" i="4"/>
  <c r="H143" i="4" a="1"/>
  <c r="H143" i="4"/>
  <c r="H144" i="4" a="1"/>
  <c r="H144" i="4"/>
  <c r="H145" i="4" a="1"/>
  <c r="H145" i="4"/>
  <c r="H146" i="4" a="1"/>
  <c r="H146" i="4"/>
  <c r="H147" i="4" a="1"/>
  <c r="H147" i="4"/>
  <c r="H148" i="4" a="1"/>
  <c r="H148" i="4"/>
  <c r="H149" i="4" a="1"/>
  <c r="H149" i="4"/>
  <c r="H150" i="4" a="1"/>
  <c r="H150" i="4"/>
  <c r="H151" i="4" a="1"/>
  <c r="H151" i="4"/>
  <c r="H152" i="4" a="1"/>
  <c r="H152" i="4"/>
  <c r="H153" i="4" a="1"/>
  <c r="H153" i="4"/>
  <c r="H154" i="4" a="1"/>
  <c r="H154" i="4"/>
  <c r="H155" i="4" a="1"/>
  <c r="H155" i="4"/>
  <c r="H156" i="4" a="1"/>
  <c r="H156" i="4"/>
  <c r="H157" i="4" a="1"/>
  <c r="H157" i="4"/>
  <c r="H158" i="4" a="1"/>
  <c r="H158" i="4"/>
  <c r="H159" i="4" a="1"/>
  <c r="H159" i="4"/>
  <c r="H160" i="4" a="1"/>
  <c r="H160" i="4"/>
  <c r="H161" i="4" a="1"/>
  <c r="H161" i="4"/>
  <c r="H162" i="4" a="1"/>
  <c r="H162" i="4"/>
  <c r="H163" i="4" a="1"/>
  <c r="H163" i="4"/>
  <c r="H164" i="4" a="1"/>
  <c r="H164" i="4"/>
  <c r="H165" i="4" a="1"/>
  <c r="H165" i="4"/>
  <c r="H166" i="4" a="1"/>
  <c r="H166" i="4"/>
  <c r="H167" i="4" a="1"/>
  <c r="H167" i="4"/>
  <c r="H168" i="4" a="1"/>
  <c r="H168" i="4"/>
  <c r="H169" i="4" a="1"/>
  <c r="H169" i="4"/>
  <c r="H170" i="4" a="1"/>
  <c r="H170" i="4"/>
  <c r="H171" i="4" a="1"/>
  <c r="H171" i="4"/>
  <c r="H172" i="4" a="1"/>
  <c r="H172" i="4"/>
  <c r="H173" i="4" a="1"/>
  <c r="H173" i="4"/>
  <c r="H174" i="4" a="1"/>
  <c r="H174" i="4"/>
  <c r="H175" i="4" a="1"/>
  <c r="H175" i="4"/>
  <c r="H176" i="4" a="1"/>
  <c r="H176" i="4"/>
  <c r="H177" i="4" a="1"/>
  <c r="H177" i="4"/>
  <c r="H178" i="4" a="1"/>
  <c r="H178" i="4"/>
  <c r="H179" i="4" a="1"/>
  <c r="H179" i="4"/>
  <c r="H180" i="4" a="1"/>
  <c r="H180" i="4"/>
  <c r="H181" i="4" a="1"/>
  <c r="H181" i="4"/>
  <c r="H182" i="4" a="1"/>
  <c r="H182" i="4"/>
  <c r="H183" i="4" a="1"/>
  <c r="H183" i="4"/>
  <c r="H184" i="4" a="1"/>
  <c r="H184" i="4"/>
  <c r="H185" i="4" a="1"/>
  <c r="H185" i="4"/>
  <c r="H186" i="4" a="1"/>
  <c r="H186" i="4"/>
  <c r="H187" i="4" a="1"/>
  <c r="H187" i="4"/>
  <c r="H188" i="4" a="1"/>
  <c r="H188" i="4"/>
  <c r="H189" i="4" a="1"/>
  <c r="H189" i="4"/>
  <c r="H190" i="4" a="1"/>
  <c r="H190" i="4"/>
  <c r="H191" i="4" a="1"/>
  <c r="H191" i="4"/>
  <c r="H192" i="4" a="1"/>
  <c r="H192" i="4"/>
  <c r="H193" i="4" a="1"/>
  <c r="H193" i="4"/>
  <c r="H194" i="4" a="1"/>
  <c r="H194" i="4"/>
  <c r="H195" i="4" a="1"/>
  <c r="H195" i="4"/>
  <c r="H196" i="4" a="1"/>
  <c r="H196" i="4"/>
  <c r="H197" i="4" a="1"/>
  <c r="H197" i="4"/>
  <c r="H198" i="4" a="1"/>
  <c r="H198" i="4"/>
  <c r="H199" i="4" a="1"/>
  <c r="H199" i="4"/>
  <c r="H200" i="4" a="1"/>
  <c r="H200" i="4"/>
  <c r="H201" i="4" a="1"/>
  <c r="H201" i="4"/>
  <c r="H202" i="4" a="1"/>
  <c r="H202" i="4"/>
  <c r="H203" i="4" a="1"/>
  <c r="H203" i="4"/>
  <c r="H204" i="4" a="1"/>
  <c r="H204" i="4"/>
  <c r="H205" i="4" a="1"/>
  <c r="H205" i="4"/>
  <c r="H206" i="4" a="1"/>
  <c r="H206" i="4"/>
  <c r="H207" i="4" a="1"/>
  <c r="H207" i="4"/>
  <c r="H208" i="4" a="1"/>
  <c r="H208" i="4"/>
  <c r="H209" i="4" a="1"/>
  <c r="H209" i="4"/>
  <c r="H210" i="4" a="1"/>
  <c r="H210" i="4"/>
  <c r="H211" i="4" a="1"/>
  <c r="H211" i="4"/>
  <c r="H212" i="4" a="1"/>
  <c r="H212" i="4"/>
  <c r="H213" i="4" a="1"/>
  <c r="H213" i="4"/>
  <c r="H214" i="4" a="1"/>
  <c r="H214" i="4"/>
  <c r="H215" i="4" a="1"/>
  <c r="H215" i="4"/>
  <c r="H216" i="4" a="1"/>
  <c r="H216" i="4"/>
  <c r="H217" i="4" a="1"/>
  <c r="H217" i="4"/>
  <c r="H218" i="4" a="1"/>
  <c r="H218" i="4"/>
  <c r="H219" i="4" a="1"/>
  <c r="H219" i="4"/>
  <c r="H220" i="4" a="1"/>
  <c r="H220" i="4"/>
  <c r="H221" i="4" a="1"/>
  <c r="H221" i="4"/>
  <c r="H222" i="4" a="1"/>
  <c r="H222" i="4"/>
  <c r="H223" i="4" a="1"/>
  <c r="H223" i="4"/>
  <c r="H224" i="4" a="1"/>
  <c r="H224" i="4"/>
  <c r="H225" i="4" a="1"/>
  <c r="H225" i="4"/>
  <c r="H226" i="4" a="1"/>
  <c r="H226" i="4"/>
  <c r="H227" i="4" a="1"/>
  <c r="H227" i="4"/>
  <c r="H228" i="4" a="1"/>
  <c r="H228" i="4"/>
  <c r="H229" i="4" a="1"/>
  <c r="H229" i="4"/>
  <c r="H230" i="4" a="1"/>
  <c r="H230" i="4"/>
  <c r="H231" i="4" a="1"/>
  <c r="H231" i="4"/>
  <c r="H232" i="4" a="1"/>
  <c r="H232" i="4"/>
  <c r="H233" i="4" a="1"/>
  <c r="H233" i="4"/>
  <c r="H234" i="4" a="1"/>
  <c r="H234" i="4"/>
  <c r="H235" i="4" a="1"/>
  <c r="H235" i="4"/>
  <c r="H236" i="4" a="1"/>
  <c r="H236" i="4"/>
  <c r="H237" i="4" a="1"/>
  <c r="H237" i="4"/>
  <c r="H238" i="4" a="1"/>
  <c r="H238" i="4"/>
  <c r="H239" i="4" a="1"/>
  <c r="H239" i="4"/>
  <c r="H240" i="4" a="1"/>
  <c r="H240" i="4"/>
  <c r="H241" i="4" a="1"/>
  <c r="H241" i="4"/>
  <c r="H242" i="4" a="1"/>
  <c r="H242" i="4"/>
  <c r="H243" i="4" a="1"/>
  <c r="H243" i="4"/>
  <c r="H244" i="4" a="1"/>
  <c r="H244" i="4"/>
  <c r="H245" i="4" a="1"/>
  <c r="H245" i="4"/>
  <c r="H246" i="4" a="1"/>
  <c r="H246" i="4"/>
  <c r="H247" i="4" a="1"/>
  <c r="H247" i="4"/>
  <c r="H248" i="4" a="1"/>
  <c r="H248" i="4"/>
  <c r="H249" i="4" a="1"/>
  <c r="H249" i="4"/>
  <c r="H250" i="4" a="1"/>
  <c r="H250" i="4"/>
  <c r="H251" i="4" a="1"/>
  <c r="H251" i="4"/>
  <c r="H252" i="4" a="1"/>
  <c r="H252" i="4"/>
  <c r="H253" i="4" a="1"/>
  <c r="H253" i="4"/>
  <c r="H254" i="4" a="1"/>
  <c r="H254" i="4"/>
  <c r="H255" i="4" a="1"/>
  <c r="H255" i="4"/>
  <c r="H256" i="4" a="1"/>
  <c r="H256" i="4"/>
  <c r="H257" i="4" a="1"/>
  <c r="H257" i="4"/>
  <c r="H258" i="4" a="1"/>
  <c r="H258" i="4"/>
  <c r="H259" i="4" a="1"/>
  <c r="H259" i="4"/>
  <c r="H260" i="4" a="1"/>
  <c r="H260" i="4"/>
  <c r="H261" i="4" a="1"/>
  <c r="H261" i="4"/>
  <c r="H262" i="4" a="1"/>
  <c r="H262" i="4"/>
  <c r="H263" i="4" a="1"/>
  <c r="H263" i="4"/>
  <c r="H264" i="4" a="1"/>
  <c r="H264" i="4"/>
  <c r="H265" i="4" a="1"/>
  <c r="H265" i="4"/>
  <c r="H266" i="4" a="1"/>
  <c r="H266" i="4"/>
  <c r="H267" i="4" a="1"/>
  <c r="H267" i="4"/>
  <c r="H268" i="4" a="1"/>
  <c r="H268" i="4"/>
  <c r="H269" i="4" a="1"/>
  <c r="H269" i="4"/>
  <c r="H270" i="4" a="1"/>
  <c r="H270" i="4"/>
  <c r="H271" i="4" a="1"/>
  <c r="H271" i="4"/>
  <c r="H272" i="4" a="1"/>
  <c r="H272" i="4"/>
  <c r="H273" i="4" a="1"/>
  <c r="H273" i="4"/>
  <c r="H274" i="4" a="1"/>
  <c r="H274" i="4"/>
  <c r="H275" i="4" a="1"/>
  <c r="H275" i="4"/>
  <c r="H276" i="4" a="1"/>
  <c r="H276" i="4"/>
  <c r="H277" i="4" a="1"/>
  <c r="H277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F6" i="4" a="1"/>
  <c r="F6" i="4"/>
  <c r="F7" i="4" a="1"/>
  <c r="F7" i="4"/>
  <c r="F8" i="4" a="1"/>
  <c r="F8" i="4"/>
  <c r="F9" i="4" a="1"/>
  <c r="F9" i="4"/>
  <c r="F10" i="4" a="1"/>
  <c r="F10" i="4"/>
  <c r="F11" i="4" a="1"/>
  <c r="F11" i="4"/>
  <c r="F12" i="4" a="1"/>
  <c r="F12" i="4"/>
  <c r="F13" i="4" a="1"/>
  <c r="F13" i="4"/>
  <c r="F14" i="4" a="1"/>
  <c r="F14" i="4"/>
  <c r="F15" i="4" a="1"/>
  <c r="F15" i="4"/>
  <c r="F16" i="4" a="1"/>
  <c r="F16" i="4"/>
  <c r="F17" i="4" a="1"/>
  <c r="F17" i="4"/>
  <c r="F18" i="4" a="1"/>
  <c r="F18" i="4"/>
  <c r="F19" i="4" a="1"/>
  <c r="F19" i="4"/>
  <c r="F20" i="4" a="1"/>
  <c r="F20" i="4"/>
  <c r="F21" i="4" a="1"/>
  <c r="F21" i="4"/>
  <c r="F22" i="4" a="1"/>
  <c r="F22" i="4"/>
  <c r="F23" i="4" a="1"/>
  <c r="F23" i="4"/>
  <c r="F24" i="4" a="1"/>
  <c r="F24" i="4"/>
  <c r="F25" i="4" a="1"/>
  <c r="F25" i="4"/>
  <c r="F26" i="4" a="1"/>
  <c r="F26" i="4"/>
  <c r="F27" i="4" a="1"/>
  <c r="F27" i="4"/>
  <c r="F28" i="4" a="1"/>
  <c r="F28" i="4"/>
  <c r="F29" i="4" a="1"/>
  <c r="F29" i="4"/>
  <c r="F30" i="4" a="1"/>
  <c r="F30" i="4"/>
  <c r="F31" i="4" a="1"/>
  <c r="F31" i="4"/>
  <c r="F32" i="4" a="1"/>
  <c r="F32" i="4"/>
  <c r="F33" i="4" a="1"/>
  <c r="F33" i="4"/>
  <c r="F34" i="4" a="1"/>
  <c r="F34" i="4"/>
  <c r="F35" i="4" a="1"/>
  <c r="F35" i="4"/>
  <c r="F36" i="4" a="1"/>
  <c r="F36" i="4"/>
  <c r="F37" i="4" a="1"/>
  <c r="F37" i="4"/>
  <c r="F38" i="4" a="1"/>
  <c r="F38" i="4"/>
  <c r="F39" i="4" a="1"/>
  <c r="F39" i="4"/>
  <c r="F40" i="4" a="1"/>
  <c r="F40" i="4"/>
  <c r="F41" i="4" a="1"/>
  <c r="F41" i="4"/>
  <c r="F42" i="4" a="1"/>
  <c r="F42" i="4"/>
  <c r="F43" i="4" a="1"/>
  <c r="F43" i="4"/>
  <c r="F44" i="4" a="1"/>
  <c r="F44" i="4"/>
  <c r="F45" i="4" a="1"/>
  <c r="F45" i="4"/>
  <c r="F46" i="4" a="1"/>
  <c r="F46" i="4"/>
  <c r="F47" i="4" a="1"/>
  <c r="F47" i="4"/>
  <c r="F48" i="4" a="1"/>
  <c r="F48" i="4"/>
  <c r="F49" i="4" a="1"/>
  <c r="F49" i="4"/>
  <c r="F50" i="4" a="1"/>
  <c r="F50" i="4"/>
  <c r="F51" i="4" a="1"/>
  <c r="F51" i="4"/>
  <c r="F52" i="4" a="1"/>
  <c r="F52" i="4"/>
  <c r="F53" i="4" a="1"/>
  <c r="F53" i="4"/>
  <c r="F54" i="4" a="1"/>
  <c r="F54" i="4"/>
  <c r="F55" i="4" a="1"/>
  <c r="F55" i="4"/>
  <c r="F56" i="4" a="1"/>
  <c r="F56" i="4"/>
  <c r="F57" i="4" a="1"/>
  <c r="F57" i="4"/>
  <c r="F58" i="4" a="1"/>
  <c r="F58" i="4"/>
  <c r="F59" i="4" a="1"/>
  <c r="F59" i="4"/>
  <c r="F60" i="4" a="1"/>
  <c r="F60" i="4"/>
  <c r="F61" i="4" a="1"/>
  <c r="F61" i="4"/>
  <c r="F62" i="4" a="1"/>
  <c r="F62" i="4"/>
  <c r="F63" i="4" a="1"/>
  <c r="F63" i="4"/>
  <c r="F64" i="4" a="1"/>
  <c r="F64" i="4"/>
  <c r="F65" i="4" a="1"/>
  <c r="F65" i="4"/>
  <c r="F66" i="4" a="1"/>
  <c r="F66" i="4"/>
  <c r="F67" i="4" a="1"/>
  <c r="F67" i="4"/>
  <c r="F68" i="4" a="1"/>
  <c r="F68" i="4"/>
  <c r="F69" i="4" a="1"/>
  <c r="F69" i="4"/>
  <c r="F70" i="4" a="1"/>
  <c r="F70" i="4"/>
  <c r="F71" i="4" a="1"/>
  <c r="F71" i="4"/>
  <c r="F72" i="4" a="1"/>
  <c r="F72" i="4"/>
  <c r="F73" i="4" a="1"/>
  <c r="F73" i="4"/>
  <c r="F74" i="4" a="1"/>
  <c r="F74" i="4"/>
  <c r="F75" i="4" a="1"/>
  <c r="F75" i="4"/>
  <c r="F76" i="4" a="1"/>
  <c r="F76" i="4"/>
  <c r="F77" i="4" a="1"/>
  <c r="F77" i="4"/>
  <c r="F78" i="4" a="1"/>
  <c r="F78" i="4"/>
  <c r="F79" i="4" a="1"/>
  <c r="F79" i="4"/>
  <c r="F80" i="4" a="1"/>
  <c r="F80" i="4"/>
  <c r="F81" i="4" a="1"/>
  <c r="F81" i="4"/>
  <c r="F82" i="4" a="1"/>
  <c r="F82" i="4"/>
  <c r="F83" i="4" a="1"/>
  <c r="F83" i="4"/>
  <c r="F84" i="4" a="1"/>
  <c r="F84" i="4"/>
  <c r="F85" i="4" a="1"/>
  <c r="F85" i="4"/>
  <c r="F86" i="4" a="1"/>
  <c r="F86" i="4"/>
  <c r="F87" i="4" a="1"/>
  <c r="F87" i="4"/>
  <c r="F88" i="4" a="1"/>
  <c r="F88" i="4"/>
  <c r="F89" i="4" a="1"/>
  <c r="F89" i="4"/>
  <c r="F90" i="4" a="1"/>
  <c r="F90" i="4"/>
  <c r="F91" i="4" a="1"/>
  <c r="F91" i="4"/>
  <c r="F92" i="4" a="1"/>
  <c r="F92" i="4"/>
  <c r="F93" i="4" a="1"/>
  <c r="F93" i="4"/>
  <c r="F94" i="4" a="1"/>
  <c r="F94" i="4"/>
  <c r="F95" i="4" a="1"/>
  <c r="F95" i="4"/>
  <c r="F96" i="4" a="1"/>
  <c r="F96" i="4"/>
  <c r="F97" i="4" a="1"/>
  <c r="F97" i="4"/>
  <c r="F98" i="4" a="1"/>
  <c r="F98" i="4"/>
  <c r="F99" i="4" a="1"/>
  <c r="F99" i="4"/>
  <c r="F100" i="4" a="1"/>
  <c r="F100" i="4"/>
  <c r="F101" i="4" a="1"/>
  <c r="F101" i="4"/>
  <c r="F102" i="4" a="1"/>
  <c r="F102" i="4"/>
  <c r="F103" i="4" a="1"/>
  <c r="F103" i="4"/>
  <c r="F104" i="4" a="1"/>
  <c r="F104" i="4"/>
  <c r="F105" i="4" a="1"/>
  <c r="F105" i="4"/>
  <c r="F106" i="4" a="1"/>
  <c r="F106" i="4"/>
  <c r="F107" i="4" a="1"/>
  <c r="F107" i="4"/>
  <c r="F108" i="4" a="1"/>
  <c r="F108" i="4"/>
  <c r="F109" i="4" a="1"/>
  <c r="F109" i="4"/>
  <c r="F110" i="4" a="1"/>
  <c r="F110" i="4"/>
  <c r="F111" i="4" a="1"/>
  <c r="F111" i="4"/>
  <c r="F112" i="4" a="1"/>
  <c r="F112" i="4"/>
  <c r="F113" i="4" a="1"/>
  <c r="F113" i="4"/>
  <c r="F114" i="4" a="1"/>
  <c r="F114" i="4"/>
  <c r="F115" i="4" a="1"/>
  <c r="F115" i="4"/>
  <c r="F116" i="4" a="1"/>
  <c r="F116" i="4"/>
  <c r="F117" i="4" a="1"/>
  <c r="F117" i="4"/>
  <c r="F118" i="4" a="1"/>
  <c r="F118" i="4"/>
  <c r="F119" i="4" a="1"/>
  <c r="F119" i="4"/>
  <c r="F120" i="4" a="1"/>
  <c r="F120" i="4"/>
  <c r="F121" i="4" a="1"/>
  <c r="F121" i="4"/>
  <c r="F122" i="4" a="1"/>
  <c r="F122" i="4"/>
  <c r="F123" i="4" a="1"/>
  <c r="F123" i="4"/>
  <c r="F124" i="4" a="1"/>
  <c r="F124" i="4"/>
  <c r="F125" i="4" a="1"/>
  <c r="F125" i="4"/>
  <c r="F126" i="4" a="1"/>
  <c r="F126" i="4"/>
  <c r="F127" i="4" a="1"/>
  <c r="F127" i="4"/>
  <c r="F128" i="4" a="1"/>
  <c r="F128" i="4"/>
  <c r="F129" i="4" a="1"/>
  <c r="F129" i="4"/>
  <c r="F130" i="4" a="1"/>
  <c r="F130" i="4"/>
  <c r="F131" i="4" a="1"/>
  <c r="F131" i="4"/>
  <c r="F132" i="4" a="1"/>
  <c r="F132" i="4"/>
  <c r="F133" i="4" a="1"/>
  <c r="F133" i="4"/>
  <c r="F134" i="4" a="1"/>
  <c r="F134" i="4"/>
  <c r="F135" i="4" a="1"/>
  <c r="F135" i="4"/>
  <c r="F136" i="4" a="1"/>
  <c r="F136" i="4"/>
  <c r="F137" i="4" a="1"/>
  <c r="F137" i="4"/>
  <c r="F138" i="4" a="1"/>
  <c r="F138" i="4"/>
  <c r="F139" i="4" a="1"/>
  <c r="F139" i="4"/>
  <c r="F140" i="4" a="1"/>
  <c r="F140" i="4"/>
  <c r="F141" i="4" a="1"/>
  <c r="F141" i="4"/>
  <c r="F142" i="4" a="1"/>
  <c r="F142" i="4"/>
  <c r="F143" i="4" a="1"/>
  <c r="F143" i="4"/>
  <c r="F144" i="4" a="1"/>
  <c r="F144" i="4"/>
  <c r="F145" i="4" a="1"/>
  <c r="F145" i="4"/>
  <c r="F146" i="4" a="1"/>
  <c r="F146" i="4"/>
  <c r="F147" i="4" a="1"/>
  <c r="F147" i="4"/>
  <c r="F148" i="4" a="1"/>
  <c r="F148" i="4"/>
  <c r="F149" i="4" a="1"/>
  <c r="F149" i="4"/>
  <c r="F150" i="4" a="1"/>
  <c r="F150" i="4"/>
  <c r="F151" i="4" a="1"/>
  <c r="F151" i="4"/>
  <c r="F152" i="4" a="1"/>
  <c r="F152" i="4"/>
  <c r="F153" i="4" a="1"/>
  <c r="F153" i="4"/>
  <c r="F154" i="4" a="1"/>
  <c r="F154" i="4"/>
  <c r="F155" i="4" a="1"/>
  <c r="F155" i="4"/>
  <c r="F156" i="4" a="1"/>
  <c r="F156" i="4"/>
  <c r="F157" i="4" a="1"/>
  <c r="F157" i="4"/>
  <c r="F158" i="4" a="1"/>
  <c r="F158" i="4"/>
  <c r="F159" i="4" a="1"/>
  <c r="F159" i="4"/>
  <c r="F160" i="4" a="1"/>
  <c r="F160" i="4"/>
  <c r="F161" i="4" a="1"/>
  <c r="F161" i="4"/>
  <c r="F162" i="4" a="1"/>
  <c r="F162" i="4"/>
  <c r="F163" i="4" a="1"/>
  <c r="F163" i="4"/>
  <c r="F164" i="4" a="1"/>
  <c r="F164" i="4"/>
  <c r="F165" i="4" a="1"/>
  <c r="F165" i="4"/>
  <c r="F166" i="4" a="1"/>
  <c r="F166" i="4"/>
  <c r="F167" i="4" a="1"/>
  <c r="F167" i="4"/>
  <c r="F168" i="4" a="1"/>
  <c r="F168" i="4"/>
  <c r="F169" i="4" a="1"/>
  <c r="F169" i="4"/>
  <c r="F170" i="4" a="1"/>
  <c r="F170" i="4"/>
  <c r="F171" i="4" a="1"/>
  <c r="F171" i="4"/>
  <c r="F172" i="4" a="1"/>
  <c r="F172" i="4"/>
  <c r="F173" i="4" a="1"/>
  <c r="F173" i="4"/>
  <c r="F174" i="4" a="1"/>
  <c r="F174" i="4"/>
  <c r="F175" i="4" a="1"/>
  <c r="F175" i="4"/>
  <c r="F176" i="4" a="1"/>
  <c r="F176" i="4"/>
  <c r="F177" i="4" a="1"/>
  <c r="F177" i="4"/>
  <c r="F178" i="4" a="1"/>
  <c r="F178" i="4"/>
  <c r="F179" i="4" a="1"/>
  <c r="F179" i="4"/>
  <c r="F180" i="4" a="1"/>
  <c r="F180" i="4"/>
  <c r="F181" i="4" a="1"/>
  <c r="F181" i="4"/>
  <c r="F182" i="4" a="1"/>
  <c r="F182" i="4"/>
  <c r="F183" i="4" a="1"/>
  <c r="F183" i="4"/>
  <c r="F184" i="4" a="1"/>
  <c r="F184" i="4"/>
  <c r="F185" i="4" a="1"/>
  <c r="F185" i="4"/>
  <c r="F186" i="4" a="1"/>
  <c r="F186" i="4"/>
  <c r="F187" i="4" a="1"/>
  <c r="F187" i="4"/>
  <c r="F188" i="4" a="1"/>
  <c r="F188" i="4"/>
  <c r="F189" i="4" a="1"/>
  <c r="F189" i="4"/>
  <c r="F190" i="4" a="1"/>
  <c r="F190" i="4"/>
  <c r="F191" i="4" a="1"/>
  <c r="F191" i="4"/>
  <c r="F192" i="4" a="1"/>
  <c r="F192" i="4"/>
  <c r="F193" i="4" a="1"/>
  <c r="F193" i="4"/>
  <c r="F194" i="4" a="1"/>
  <c r="F194" i="4"/>
  <c r="F195" i="4" a="1"/>
  <c r="F195" i="4"/>
  <c r="F196" i="4" a="1"/>
  <c r="F196" i="4"/>
  <c r="F197" i="4" a="1"/>
  <c r="F197" i="4"/>
  <c r="F198" i="4" a="1"/>
  <c r="F198" i="4"/>
  <c r="F199" i="4" a="1"/>
  <c r="F199" i="4"/>
  <c r="F200" i="4" a="1"/>
  <c r="F200" i="4"/>
  <c r="F201" i="4" a="1"/>
  <c r="F201" i="4"/>
  <c r="F202" i="4" a="1"/>
  <c r="F202" i="4"/>
  <c r="F203" i="4" a="1"/>
  <c r="F203" i="4"/>
  <c r="F204" i="4" a="1"/>
  <c r="F204" i="4"/>
  <c r="F205" i="4" a="1"/>
  <c r="F205" i="4"/>
  <c r="F206" i="4" a="1"/>
  <c r="F206" i="4"/>
  <c r="F207" i="4" a="1"/>
  <c r="F207" i="4"/>
  <c r="F208" i="4" a="1"/>
  <c r="F208" i="4"/>
  <c r="F209" i="4" a="1"/>
  <c r="F209" i="4"/>
  <c r="F210" i="4" a="1"/>
  <c r="F210" i="4"/>
  <c r="F211" i="4" a="1"/>
  <c r="F211" i="4"/>
  <c r="F212" i="4" a="1"/>
  <c r="F212" i="4"/>
  <c r="F213" i="4" a="1"/>
  <c r="F213" i="4"/>
  <c r="F214" i="4" a="1"/>
  <c r="F214" i="4"/>
  <c r="F215" i="4" a="1"/>
  <c r="F215" i="4"/>
  <c r="F216" i="4" a="1"/>
  <c r="F216" i="4"/>
  <c r="F217" i="4" a="1"/>
  <c r="F217" i="4"/>
  <c r="F218" i="4" a="1"/>
  <c r="F218" i="4"/>
  <c r="F219" i="4" a="1"/>
  <c r="F219" i="4"/>
  <c r="F220" i="4" a="1"/>
  <c r="F220" i="4"/>
  <c r="F221" i="4" a="1"/>
  <c r="F221" i="4"/>
  <c r="F222" i="4" a="1"/>
  <c r="F222" i="4"/>
  <c r="F223" i="4" a="1"/>
  <c r="F223" i="4"/>
  <c r="F224" i="4" a="1"/>
  <c r="F224" i="4"/>
  <c r="F225" i="4" a="1"/>
  <c r="F225" i="4"/>
  <c r="F226" i="4" a="1"/>
  <c r="F226" i="4"/>
  <c r="F227" i="4" a="1"/>
  <c r="F227" i="4"/>
  <c r="F228" i="4" a="1"/>
  <c r="F228" i="4"/>
  <c r="F229" i="4" a="1"/>
  <c r="F229" i="4"/>
  <c r="F230" i="4" a="1"/>
  <c r="F230" i="4"/>
  <c r="F231" i="4" a="1"/>
  <c r="F231" i="4"/>
  <c r="F232" i="4" a="1"/>
  <c r="F232" i="4"/>
  <c r="F233" i="4" a="1"/>
  <c r="F233" i="4"/>
  <c r="F234" i="4" a="1"/>
  <c r="F234" i="4"/>
  <c r="F235" i="4" a="1"/>
  <c r="F235" i="4"/>
  <c r="F236" i="4" a="1"/>
  <c r="F236" i="4"/>
  <c r="F237" i="4" a="1"/>
  <c r="F237" i="4"/>
  <c r="F238" i="4" a="1"/>
  <c r="F238" i="4"/>
  <c r="F239" i="4" a="1"/>
  <c r="F239" i="4"/>
  <c r="F240" i="4" a="1"/>
  <c r="F240" i="4"/>
  <c r="F241" i="4" a="1"/>
  <c r="F241" i="4"/>
  <c r="F242" i="4" a="1"/>
  <c r="F242" i="4"/>
  <c r="F243" i="4" a="1"/>
  <c r="F243" i="4"/>
  <c r="F244" i="4" a="1"/>
  <c r="F244" i="4"/>
  <c r="F245" i="4" a="1"/>
  <c r="F245" i="4"/>
  <c r="F246" i="4" a="1"/>
  <c r="F246" i="4"/>
  <c r="F247" i="4" a="1"/>
  <c r="F247" i="4"/>
  <c r="F248" i="4" a="1"/>
  <c r="F248" i="4"/>
  <c r="F249" i="4" a="1"/>
  <c r="F249" i="4"/>
  <c r="F250" i="4" a="1"/>
  <c r="F250" i="4"/>
  <c r="F251" i="4" a="1"/>
  <c r="F251" i="4"/>
  <c r="F252" i="4" a="1"/>
  <c r="F252" i="4"/>
  <c r="F253" i="4" a="1"/>
  <c r="F253" i="4"/>
  <c r="F254" i="4" a="1"/>
  <c r="F254" i="4"/>
  <c r="F255" i="4" a="1"/>
  <c r="F255" i="4"/>
  <c r="F256" i="4" a="1"/>
  <c r="F256" i="4"/>
  <c r="F257" i="4" a="1"/>
  <c r="F257" i="4"/>
  <c r="F258" i="4" a="1"/>
  <c r="F258" i="4"/>
  <c r="F259" i="4" a="1"/>
  <c r="F259" i="4"/>
  <c r="F260" i="4" a="1"/>
  <c r="F260" i="4"/>
  <c r="F261" i="4" a="1"/>
  <c r="F261" i="4"/>
  <c r="F262" i="4" a="1"/>
  <c r="F262" i="4"/>
  <c r="F263" i="4" a="1"/>
  <c r="F263" i="4"/>
  <c r="F264" i="4" a="1"/>
  <c r="F264" i="4"/>
  <c r="F265" i="4" a="1"/>
  <c r="F265" i="4"/>
  <c r="F266" i="4" a="1"/>
  <c r="F266" i="4"/>
  <c r="F267" i="4" a="1"/>
  <c r="F267" i="4"/>
  <c r="F268" i="4" a="1"/>
  <c r="F268" i="4"/>
  <c r="F269" i="4" a="1"/>
  <c r="F269" i="4"/>
  <c r="F270" i="4" a="1"/>
  <c r="F270" i="4"/>
  <c r="F271" i="4" a="1"/>
  <c r="F271" i="4"/>
  <c r="F272" i="4" a="1"/>
  <c r="F272" i="4"/>
  <c r="F273" i="4" a="1"/>
  <c r="F273" i="4"/>
  <c r="F274" i="4" a="1"/>
  <c r="F274" i="4"/>
  <c r="F275" i="4" a="1"/>
  <c r="F275" i="4"/>
  <c r="F276" i="4" a="1"/>
  <c r="F276" i="4"/>
  <c r="F277" i="4" a="1"/>
  <c r="F277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A6" i="4"/>
  <c r="B6" i="4"/>
  <c r="C6" i="4"/>
  <c r="A7" i="4"/>
  <c r="B7" i="4"/>
  <c r="C7" i="4"/>
  <c r="A8" i="4"/>
  <c r="B8" i="4"/>
  <c r="C8" i="4"/>
  <c r="A9" i="4"/>
  <c r="B9" i="4"/>
  <c r="C9" i="4"/>
  <c r="A10" i="4"/>
  <c r="B10" i="4"/>
  <c r="C10" i="4"/>
  <c r="A11" i="4"/>
  <c r="B11" i="4"/>
  <c r="C11" i="4"/>
  <c r="A12" i="4"/>
  <c r="B12" i="4"/>
  <c r="C12" i="4"/>
  <c r="A13" i="4"/>
  <c r="B13" i="4"/>
  <c r="C13" i="4"/>
  <c r="A14" i="4"/>
  <c r="B14" i="4"/>
  <c r="C14" i="4"/>
  <c r="A15" i="4"/>
  <c r="B15" i="4"/>
  <c r="C15" i="4"/>
  <c r="A16" i="4"/>
  <c r="B16" i="4"/>
  <c r="C16" i="4"/>
  <c r="A17" i="4"/>
  <c r="B17" i="4"/>
  <c r="C17" i="4"/>
  <c r="A18" i="4"/>
  <c r="B18" i="4"/>
  <c r="C18" i="4"/>
  <c r="A19" i="4"/>
  <c r="B19" i="4"/>
  <c r="C19" i="4"/>
  <c r="A20" i="4"/>
  <c r="B20" i="4"/>
  <c r="C20" i="4"/>
  <c r="A21" i="4"/>
  <c r="B21" i="4"/>
  <c r="C21" i="4"/>
  <c r="A22" i="4"/>
  <c r="B22" i="4"/>
  <c r="C22" i="4"/>
  <c r="A23" i="4"/>
  <c r="B23" i="4"/>
  <c r="C23" i="4"/>
  <c r="A24" i="4"/>
  <c r="B24" i="4"/>
  <c r="C24" i="4"/>
  <c r="A25" i="4"/>
  <c r="B25" i="4"/>
  <c r="C25" i="4"/>
  <c r="A26" i="4"/>
  <c r="B26" i="4"/>
  <c r="C26" i="4"/>
  <c r="A27" i="4"/>
  <c r="B27" i="4"/>
  <c r="C27" i="4"/>
  <c r="A28" i="4"/>
  <c r="B28" i="4"/>
  <c r="C28" i="4"/>
  <c r="A29" i="4"/>
  <c r="B29" i="4"/>
  <c r="C29" i="4"/>
  <c r="A30" i="4"/>
  <c r="B30" i="4"/>
  <c r="C30" i="4"/>
  <c r="A31" i="4"/>
  <c r="B31" i="4"/>
  <c r="C31" i="4"/>
  <c r="A32" i="4"/>
  <c r="B32" i="4"/>
  <c r="C32" i="4"/>
  <c r="A33" i="4"/>
  <c r="B33" i="4"/>
  <c r="C33" i="4"/>
  <c r="A34" i="4"/>
  <c r="B34" i="4"/>
  <c r="C34" i="4"/>
  <c r="A35" i="4"/>
  <c r="B35" i="4"/>
  <c r="C35" i="4"/>
  <c r="A36" i="4"/>
  <c r="B36" i="4"/>
  <c r="C36" i="4"/>
  <c r="A37" i="4"/>
  <c r="B37" i="4"/>
  <c r="C37" i="4"/>
  <c r="A38" i="4"/>
  <c r="B38" i="4"/>
  <c r="C38" i="4"/>
  <c r="A39" i="4"/>
  <c r="B39" i="4"/>
  <c r="C39" i="4"/>
  <c r="A40" i="4"/>
  <c r="B40" i="4"/>
  <c r="C40" i="4"/>
  <c r="A41" i="4"/>
  <c r="B41" i="4"/>
  <c r="C41" i="4"/>
  <c r="A42" i="4"/>
  <c r="B42" i="4"/>
  <c r="C42" i="4"/>
  <c r="A43" i="4"/>
  <c r="B43" i="4"/>
  <c r="C43" i="4"/>
  <c r="A44" i="4"/>
  <c r="B44" i="4"/>
  <c r="C44" i="4"/>
  <c r="A45" i="4"/>
  <c r="B45" i="4"/>
  <c r="C45" i="4"/>
  <c r="A46" i="4"/>
  <c r="B46" i="4"/>
  <c r="C46" i="4"/>
  <c r="A47" i="4"/>
  <c r="B47" i="4"/>
  <c r="C47" i="4"/>
  <c r="A48" i="4"/>
  <c r="B48" i="4"/>
  <c r="C48" i="4"/>
  <c r="A49" i="4"/>
  <c r="B49" i="4"/>
  <c r="C49" i="4"/>
  <c r="A50" i="4"/>
  <c r="B50" i="4"/>
  <c r="C50" i="4"/>
  <c r="A51" i="4"/>
  <c r="B51" i="4"/>
  <c r="C51" i="4"/>
  <c r="A52" i="4"/>
  <c r="B52" i="4"/>
  <c r="C52" i="4"/>
  <c r="A53" i="4"/>
  <c r="B53" i="4"/>
  <c r="C53" i="4"/>
  <c r="A54" i="4"/>
  <c r="B54" i="4"/>
  <c r="C54" i="4"/>
  <c r="A55" i="4"/>
  <c r="B55" i="4"/>
  <c r="C55" i="4"/>
  <c r="A56" i="4"/>
  <c r="B56" i="4"/>
  <c r="C56" i="4"/>
  <c r="A57" i="4"/>
  <c r="B57" i="4"/>
  <c r="C57" i="4"/>
  <c r="A58" i="4"/>
  <c r="B58" i="4"/>
  <c r="C58" i="4"/>
  <c r="A59" i="4"/>
  <c r="B59" i="4"/>
  <c r="C59" i="4"/>
  <c r="A60" i="4"/>
  <c r="B60" i="4"/>
  <c r="C60" i="4"/>
  <c r="A61" i="4"/>
  <c r="B61" i="4"/>
  <c r="C61" i="4"/>
  <c r="A62" i="4"/>
  <c r="B62" i="4"/>
  <c r="C62" i="4"/>
  <c r="A63" i="4"/>
  <c r="B63" i="4"/>
  <c r="C63" i="4"/>
  <c r="A64" i="4"/>
  <c r="B64" i="4"/>
  <c r="C64" i="4"/>
  <c r="A65" i="4"/>
  <c r="B65" i="4"/>
  <c r="C65" i="4"/>
  <c r="A66" i="4"/>
  <c r="B66" i="4"/>
  <c r="C66" i="4"/>
  <c r="A67" i="4"/>
  <c r="B67" i="4"/>
  <c r="C67" i="4"/>
  <c r="A68" i="4"/>
  <c r="B68" i="4"/>
  <c r="C68" i="4"/>
  <c r="A69" i="4"/>
  <c r="B69" i="4"/>
  <c r="C69" i="4"/>
  <c r="A70" i="4"/>
  <c r="B70" i="4"/>
  <c r="C70" i="4"/>
  <c r="A71" i="4"/>
  <c r="B71" i="4"/>
  <c r="C71" i="4"/>
  <c r="A72" i="4"/>
  <c r="B72" i="4"/>
  <c r="C72" i="4"/>
  <c r="A73" i="4"/>
  <c r="B73" i="4"/>
  <c r="C73" i="4"/>
  <c r="A74" i="4"/>
  <c r="B74" i="4"/>
  <c r="C74" i="4"/>
  <c r="A75" i="4"/>
  <c r="B75" i="4"/>
  <c r="C75" i="4"/>
  <c r="A76" i="4"/>
  <c r="B76" i="4"/>
  <c r="C76" i="4"/>
  <c r="A77" i="4"/>
  <c r="B77" i="4"/>
  <c r="C77" i="4"/>
  <c r="A78" i="4"/>
  <c r="B78" i="4"/>
  <c r="C78" i="4"/>
  <c r="A79" i="4"/>
  <c r="B79" i="4"/>
  <c r="C79" i="4"/>
  <c r="A80" i="4"/>
  <c r="B80" i="4"/>
  <c r="C80" i="4"/>
  <c r="A81" i="4"/>
  <c r="B81" i="4"/>
  <c r="C81" i="4"/>
  <c r="A82" i="4"/>
  <c r="B82" i="4"/>
  <c r="C82" i="4"/>
  <c r="A83" i="4"/>
  <c r="B83" i="4"/>
  <c r="C83" i="4"/>
  <c r="A84" i="4"/>
  <c r="B84" i="4"/>
  <c r="C84" i="4"/>
  <c r="A85" i="4"/>
  <c r="B85" i="4"/>
  <c r="C85" i="4"/>
  <c r="A86" i="4"/>
  <c r="B86" i="4"/>
  <c r="C86" i="4"/>
  <c r="A87" i="4"/>
  <c r="B87" i="4"/>
  <c r="C87" i="4"/>
  <c r="A88" i="4"/>
  <c r="B88" i="4"/>
  <c r="C88" i="4"/>
  <c r="A89" i="4"/>
  <c r="B89" i="4"/>
  <c r="C89" i="4"/>
  <c r="A90" i="4"/>
  <c r="B90" i="4"/>
  <c r="C90" i="4"/>
  <c r="A91" i="4"/>
  <c r="B91" i="4"/>
  <c r="C91" i="4"/>
  <c r="A92" i="4"/>
  <c r="B92" i="4"/>
  <c r="C92" i="4"/>
  <c r="A93" i="4"/>
  <c r="B93" i="4"/>
  <c r="C93" i="4"/>
  <c r="A94" i="4"/>
  <c r="B94" i="4"/>
  <c r="C94" i="4"/>
  <c r="A95" i="4"/>
  <c r="B95" i="4"/>
  <c r="C95" i="4"/>
  <c r="A96" i="4"/>
  <c r="B96" i="4"/>
  <c r="C96" i="4"/>
  <c r="A97" i="4"/>
  <c r="B97" i="4"/>
  <c r="C97" i="4"/>
  <c r="A98" i="4"/>
  <c r="B98" i="4"/>
  <c r="C98" i="4"/>
  <c r="A99" i="4"/>
  <c r="B99" i="4"/>
  <c r="C99" i="4"/>
  <c r="A100" i="4"/>
  <c r="B100" i="4"/>
  <c r="C100" i="4"/>
  <c r="A101" i="4"/>
  <c r="B101" i="4"/>
  <c r="C101" i="4"/>
  <c r="A102" i="4"/>
  <c r="B102" i="4"/>
  <c r="C102" i="4"/>
  <c r="A103" i="4"/>
  <c r="B103" i="4"/>
  <c r="C103" i="4"/>
  <c r="A104" i="4"/>
  <c r="B104" i="4"/>
  <c r="C104" i="4"/>
  <c r="A105" i="4"/>
  <c r="B105" i="4"/>
  <c r="C105" i="4"/>
  <c r="A106" i="4"/>
  <c r="B106" i="4"/>
  <c r="C106" i="4"/>
  <c r="A107" i="4"/>
  <c r="B107" i="4"/>
  <c r="C107" i="4"/>
  <c r="A108" i="4"/>
  <c r="B108" i="4"/>
  <c r="C108" i="4"/>
  <c r="A109" i="4"/>
  <c r="B109" i="4"/>
  <c r="C109" i="4"/>
  <c r="A110" i="4"/>
  <c r="B110" i="4"/>
  <c r="C110" i="4"/>
  <c r="A111" i="4"/>
  <c r="B111" i="4"/>
  <c r="C111" i="4"/>
  <c r="A112" i="4"/>
  <c r="B112" i="4"/>
  <c r="C112" i="4"/>
  <c r="A113" i="4"/>
  <c r="B113" i="4"/>
  <c r="C113" i="4"/>
  <c r="A114" i="4"/>
  <c r="B114" i="4"/>
  <c r="C114" i="4"/>
  <c r="A115" i="4"/>
  <c r="B115" i="4"/>
  <c r="C115" i="4"/>
  <c r="A116" i="4"/>
  <c r="B116" i="4"/>
  <c r="C116" i="4"/>
  <c r="A117" i="4"/>
  <c r="B117" i="4"/>
  <c r="C117" i="4"/>
  <c r="A118" i="4"/>
  <c r="B118" i="4"/>
  <c r="C118" i="4"/>
  <c r="A119" i="4"/>
  <c r="B119" i="4"/>
  <c r="C119" i="4"/>
  <c r="A120" i="4"/>
  <c r="B120" i="4"/>
  <c r="C120" i="4"/>
  <c r="A121" i="4"/>
  <c r="B121" i="4"/>
  <c r="C121" i="4"/>
  <c r="A122" i="4"/>
  <c r="B122" i="4"/>
  <c r="C122" i="4"/>
  <c r="A123" i="4"/>
  <c r="B123" i="4"/>
  <c r="C123" i="4"/>
  <c r="A124" i="4"/>
  <c r="B124" i="4"/>
  <c r="C124" i="4"/>
  <c r="A125" i="4"/>
  <c r="B125" i="4"/>
  <c r="C125" i="4"/>
  <c r="A126" i="4"/>
  <c r="B126" i="4"/>
  <c r="C126" i="4"/>
  <c r="A127" i="4"/>
  <c r="B127" i="4"/>
  <c r="C127" i="4"/>
  <c r="A128" i="4"/>
  <c r="B128" i="4"/>
  <c r="C128" i="4"/>
  <c r="A129" i="4"/>
  <c r="B129" i="4"/>
  <c r="C129" i="4"/>
  <c r="A130" i="4"/>
  <c r="B130" i="4"/>
  <c r="C130" i="4"/>
  <c r="A131" i="4"/>
  <c r="B131" i="4"/>
  <c r="C131" i="4"/>
  <c r="A132" i="4"/>
  <c r="B132" i="4"/>
  <c r="C132" i="4"/>
  <c r="A133" i="4"/>
  <c r="B133" i="4"/>
  <c r="C133" i="4"/>
  <c r="A134" i="4"/>
  <c r="B134" i="4"/>
  <c r="C134" i="4"/>
  <c r="A135" i="4"/>
  <c r="B135" i="4"/>
  <c r="C135" i="4"/>
  <c r="A136" i="4"/>
  <c r="B136" i="4"/>
  <c r="C136" i="4"/>
  <c r="A137" i="4"/>
  <c r="B137" i="4"/>
  <c r="C137" i="4"/>
  <c r="A138" i="4"/>
  <c r="B138" i="4"/>
  <c r="C138" i="4"/>
  <c r="A139" i="4"/>
  <c r="B139" i="4"/>
  <c r="C139" i="4"/>
  <c r="A140" i="4"/>
  <c r="B140" i="4"/>
  <c r="C140" i="4"/>
  <c r="A141" i="4"/>
  <c r="B141" i="4"/>
  <c r="C141" i="4"/>
  <c r="A142" i="4"/>
  <c r="B142" i="4"/>
  <c r="C142" i="4"/>
  <c r="A143" i="4"/>
  <c r="B143" i="4"/>
  <c r="C143" i="4"/>
  <c r="A144" i="4"/>
  <c r="B144" i="4"/>
  <c r="C144" i="4"/>
  <c r="A145" i="4"/>
  <c r="B145" i="4"/>
  <c r="C145" i="4"/>
  <c r="A146" i="4"/>
  <c r="B146" i="4"/>
  <c r="C146" i="4"/>
  <c r="A147" i="4"/>
  <c r="B147" i="4"/>
  <c r="C147" i="4"/>
  <c r="A148" i="4"/>
  <c r="B148" i="4"/>
  <c r="C148" i="4"/>
  <c r="A149" i="4"/>
  <c r="B149" i="4"/>
  <c r="C149" i="4"/>
  <c r="A150" i="4"/>
  <c r="B150" i="4"/>
  <c r="C150" i="4"/>
  <c r="A151" i="4"/>
  <c r="B151" i="4"/>
  <c r="C151" i="4"/>
  <c r="A152" i="4"/>
  <c r="B152" i="4"/>
  <c r="C152" i="4"/>
  <c r="A153" i="4"/>
  <c r="B153" i="4"/>
  <c r="C153" i="4"/>
  <c r="A154" i="4"/>
  <c r="B154" i="4"/>
  <c r="C154" i="4"/>
  <c r="A155" i="4"/>
  <c r="B155" i="4"/>
  <c r="C155" i="4"/>
  <c r="A156" i="4"/>
  <c r="B156" i="4"/>
  <c r="C156" i="4"/>
  <c r="A157" i="4"/>
  <c r="B157" i="4"/>
  <c r="C157" i="4"/>
  <c r="A158" i="4"/>
  <c r="B158" i="4"/>
  <c r="C158" i="4"/>
  <c r="A159" i="4"/>
  <c r="B159" i="4"/>
  <c r="C159" i="4"/>
  <c r="A160" i="4"/>
  <c r="B160" i="4"/>
  <c r="C160" i="4"/>
  <c r="A161" i="4"/>
  <c r="B161" i="4"/>
  <c r="C161" i="4"/>
  <c r="A162" i="4"/>
  <c r="B162" i="4"/>
  <c r="C162" i="4"/>
  <c r="A163" i="4"/>
  <c r="B163" i="4"/>
  <c r="C163" i="4"/>
  <c r="A164" i="4"/>
  <c r="B164" i="4"/>
  <c r="C164" i="4"/>
  <c r="A165" i="4"/>
  <c r="B165" i="4"/>
  <c r="C165" i="4"/>
  <c r="A166" i="4"/>
  <c r="B166" i="4"/>
  <c r="C166" i="4"/>
  <c r="A167" i="4"/>
  <c r="B167" i="4"/>
  <c r="C167" i="4"/>
  <c r="A168" i="4"/>
  <c r="B168" i="4"/>
  <c r="C168" i="4"/>
  <c r="A169" i="4"/>
  <c r="B169" i="4"/>
  <c r="C169" i="4"/>
  <c r="A170" i="4"/>
  <c r="B170" i="4"/>
  <c r="C170" i="4"/>
  <c r="A171" i="4"/>
  <c r="B171" i="4"/>
  <c r="C171" i="4"/>
  <c r="A172" i="4"/>
  <c r="B172" i="4"/>
  <c r="C172" i="4"/>
  <c r="A173" i="4"/>
  <c r="B173" i="4"/>
  <c r="C173" i="4"/>
  <c r="A174" i="4"/>
  <c r="B174" i="4"/>
  <c r="C174" i="4"/>
  <c r="A175" i="4"/>
  <c r="B175" i="4"/>
  <c r="C175" i="4"/>
  <c r="A176" i="4"/>
  <c r="B176" i="4"/>
  <c r="C176" i="4"/>
  <c r="A177" i="4"/>
  <c r="B177" i="4"/>
  <c r="C177" i="4"/>
  <c r="A178" i="4"/>
  <c r="B178" i="4"/>
  <c r="C178" i="4"/>
  <c r="A179" i="4"/>
  <c r="B179" i="4"/>
  <c r="C179" i="4"/>
  <c r="A180" i="4"/>
  <c r="B180" i="4"/>
  <c r="C180" i="4"/>
  <c r="A181" i="4"/>
  <c r="B181" i="4"/>
  <c r="C181" i="4"/>
  <c r="A182" i="4"/>
  <c r="B182" i="4"/>
  <c r="C182" i="4"/>
  <c r="A183" i="4"/>
  <c r="B183" i="4"/>
  <c r="C183" i="4"/>
  <c r="A184" i="4"/>
  <c r="B184" i="4"/>
  <c r="C184" i="4"/>
  <c r="A185" i="4"/>
  <c r="B185" i="4"/>
  <c r="C185" i="4"/>
  <c r="A186" i="4"/>
  <c r="B186" i="4"/>
  <c r="C186" i="4"/>
  <c r="A187" i="4"/>
  <c r="B187" i="4"/>
  <c r="C187" i="4"/>
  <c r="A188" i="4"/>
  <c r="B188" i="4"/>
  <c r="C188" i="4"/>
  <c r="A189" i="4"/>
  <c r="B189" i="4"/>
  <c r="C189" i="4"/>
  <c r="A190" i="4"/>
  <c r="B190" i="4"/>
  <c r="C190" i="4"/>
  <c r="A191" i="4"/>
  <c r="B191" i="4"/>
  <c r="C191" i="4"/>
  <c r="A192" i="4"/>
  <c r="B192" i="4"/>
  <c r="C192" i="4"/>
  <c r="A193" i="4"/>
  <c r="B193" i="4"/>
  <c r="C193" i="4"/>
  <c r="A194" i="4"/>
  <c r="B194" i="4"/>
  <c r="C194" i="4"/>
  <c r="A195" i="4"/>
  <c r="B195" i="4"/>
  <c r="C195" i="4"/>
  <c r="A196" i="4"/>
  <c r="B196" i="4"/>
  <c r="C196" i="4"/>
  <c r="A197" i="4"/>
  <c r="B197" i="4"/>
  <c r="C197" i="4"/>
  <c r="A198" i="4"/>
  <c r="B198" i="4"/>
  <c r="C198" i="4"/>
  <c r="A199" i="4"/>
  <c r="B199" i="4"/>
  <c r="C199" i="4"/>
  <c r="A200" i="4"/>
  <c r="B200" i="4"/>
  <c r="C200" i="4"/>
  <c r="A201" i="4"/>
  <c r="B201" i="4"/>
  <c r="C201" i="4"/>
  <c r="A202" i="4"/>
  <c r="B202" i="4"/>
  <c r="C202" i="4"/>
  <c r="A203" i="4"/>
  <c r="B203" i="4"/>
  <c r="C203" i="4"/>
  <c r="A204" i="4"/>
  <c r="B204" i="4"/>
  <c r="C204" i="4"/>
  <c r="A205" i="4"/>
  <c r="B205" i="4"/>
  <c r="C205" i="4"/>
  <c r="A206" i="4"/>
  <c r="B206" i="4"/>
  <c r="C206" i="4"/>
  <c r="A207" i="4"/>
  <c r="B207" i="4"/>
  <c r="C207" i="4"/>
  <c r="A208" i="4"/>
  <c r="B208" i="4"/>
  <c r="C208" i="4"/>
  <c r="A209" i="4"/>
  <c r="B209" i="4"/>
  <c r="C209" i="4"/>
  <c r="A210" i="4"/>
  <c r="B210" i="4"/>
  <c r="C210" i="4"/>
  <c r="A211" i="4"/>
  <c r="B211" i="4"/>
  <c r="C211" i="4"/>
  <c r="A212" i="4"/>
  <c r="B212" i="4"/>
  <c r="C212" i="4"/>
  <c r="A213" i="4"/>
  <c r="B213" i="4"/>
  <c r="C213" i="4"/>
  <c r="A214" i="4"/>
  <c r="B214" i="4"/>
  <c r="C214" i="4"/>
  <c r="A215" i="4"/>
  <c r="B215" i="4"/>
  <c r="C215" i="4"/>
  <c r="A216" i="4"/>
  <c r="B216" i="4"/>
  <c r="C216" i="4"/>
  <c r="A217" i="4"/>
  <c r="B217" i="4"/>
  <c r="C217" i="4"/>
  <c r="A218" i="4"/>
  <c r="B218" i="4"/>
  <c r="C218" i="4"/>
  <c r="A219" i="4"/>
  <c r="B219" i="4"/>
  <c r="C219" i="4"/>
  <c r="A220" i="4"/>
  <c r="B220" i="4"/>
  <c r="C220" i="4"/>
  <c r="A221" i="4"/>
  <c r="B221" i="4"/>
  <c r="C221" i="4"/>
  <c r="A222" i="4"/>
  <c r="B222" i="4"/>
  <c r="C222" i="4"/>
  <c r="A223" i="4"/>
  <c r="B223" i="4"/>
  <c r="C223" i="4"/>
  <c r="A224" i="4"/>
  <c r="B224" i="4"/>
  <c r="C224" i="4"/>
  <c r="A225" i="4"/>
  <c r="B225" i="4"/>
  <c r="C225" i="4"/>
  <c r="A226" i="4"/>
  <c r="B226" i="4"/>
  <c r="C226" i="4"/>
  <c r="A227" i="4"/>
  <c r="B227" i="4"/>
  <c r="C227" i="4"/>
  <c r="A228" i="4"/>
  <c r="B228" i="4"/>
  <c r="C228" i="4"/>
  <c r="A229" i="4"/>
  <c r="B229" i="4"/>
  <c r="C229" i="4"/>
  <c r="A230" i="4"/>
  <c r="B230" i="4"/>
  <c r="C230" i="4"/>
  <c r="A231" i="4"/>
  <c r="B231" i="4"/>
  <c r="C231" i="4"/>
  <c r="A232" i="4"/>
  <c r="B232" i="4"/>
  <c r="C232" i="4"/>
  <c r="A233" i="4"/>
  <c r="B233" i="4"/>
  <c r="C233" i="4"/>
  <c r="A234" i="4"/>
  <c r="B234" i="4"/>
  <c r="C234" i="4"/>
  <c r="A235" i="4"/>
  <c r="B235" i="4"/>
  <c r="C235" i="4"/>
  <c r="A236" i="4"/>
  <c r="B236" i="4"/>
  <c r="C236" i="4"/>
  <c r="A237" i="4"/>
  <c r="B237" i="4"/>
  <c r="C237" i="4"/>
  <c r="A238" i="4"/>
  <c r="B238" i="4"/>
  <c r="C238" i="4"/>
  <c r="A239" i="4"/>
  <c r="B239" i="4"/>
  <c r="C239" i="4"/>
  <c r="A240" i="4"/>
  <c r="B240" i="4"/>
  <c r="C240" i="4"/>
  <c r="A241" i="4"/>
  <c r="B241" i="4"/>
  <c r="C241" i="4"/>
  <c r="A242" i="4"/>
  <c r="B242" i="4"/>
  <c r="C242" i="4"/>
  <c r="A243" i="4"/>
  <c r="B243" i="4"/>
  <c r="C243" i="4"/>
  <c r="A244" i="4"/>
  <c r="B244" i="4"/>
  <c r="C244" i="4"/>
  <c r="A245" i="4"/>
  <c r="B245" i="4"/>
  <c r="C245" i="4"/>
  <c r="A246" i="4"/>
  <c r="B246" i="4"/>
  <c r="C246" i="4"/>
  <c r="A247" i="4"/>
  <c r="B247" i="4"/>
  <c r="C247" i="4"/>
  <c r="A248" i="4"/>
  <c r="B248" i="4"/>
  <c r="C248" i="4"/>
  <c r="A249" i="4"/>
  <c r="B249" i="4"/>
  <c r="C249" i="4"/>
  <c r="A250" i="4"/>
  <c r="B250" i="4"/>
  <c r="C250" i="4"/>
  <c r="A251" i="4"/>
  <c r="B251" i="4"/>
  <c r="C251" i="4"/>
  <c r="A252" i="4"/>
  <c r="B252" i="4"/>
  <c r="C252" i="4"/>
  <c r="A253" i="4"/>
  <c r="B253" i="4"/>
  <c r="C253" i="4"/>
  <c r="A254" i="4"/>
  <c r="B254" i="4"/>
  <c r="C254" i="4"/>
  <c r="A255" i="4"/>
  <c r="B255" i="4"/>
  <c r="C255" i="4"/>
  <c r="A256" i="4"/>
  <c r="B256" i="4"/>
  <c r="C256" i="4"/>
  <c r="A257" i="4"/>
  <c r="B257" i="4"/>
  <c r="C257" i="4"/>
  <c r="A258" i="4"/>
  <c r="B258" i="4"/>
  <c r="C258" i="4"/>
  <c r="A259" i="4"/>
  <c r="B259" i="4"/>
  <c r="C259" i="4"/>
  <c r="A260" i="4"/>
  <c r="B260" i="4"/>
  <c r="C260" i="4"/>
  <c r="A261" i="4"/>
  <c r="B261" i="4"/>
  <c r="C261" i="4"/>
  <c r="A262" i="4"/>
  <c r="B262" i="4"/>
  <c r="C262" i="4"/>
  <c r="A263" i="4"/>
  <c r="B263" i="4"/>
  <c r="C263" i="4"/>
  <c r="A264" i="4"/>
  <c r="B264" i="4"/>
  <c r="C264" i="4"/>
  <c r="A265" i="4"/>
  <c r="B265" i="4"/>
  <c r="C265" i="4"/>
  <c r="A266" i="4"/>
  <c r="B266" i="4"/>
  <c r="C266" i="4"/>
  <c r="A267" i="4"/>
  <c r="B267" i="4"/>
  <c r="C267" i="4"/>
  <c r="A268" i="4"/>
  <c r="B268" i="4"/>
  <c r="C268" i="4"/>
  <c r="A269" i="4"/>
  <c r="B269" i="4"/>
  <c r="C269" i="4"/>
  <c r="A270" i="4"/>
  <c r="B270" i="4"/>
  <c r="C270" i="4"/>
  <c r="A271" i="4"/>
  <c r="B271" i="4"/>
  <c r="C271" i="4"/>
  <c r="A272" i="4"/>
  <c r="B272" i="4"/>
  <c r="C272" i="4"/>
  <c r="A273" i="4"/>
  <c r="B273" i="4"/>
  <c r="C273" i="4"/>
  <c r="A274" i="4"/>
  <c r="B274" i="4"/>
  <c r="C274" i="4"/>
  <c r="A275" i="4"/>
  <c r="B275" i="4"/>
  <c r="C275" i="4"/>
  <c r="A276" i="4"/>
  <c r="B276" i="4"/>
  <c r="C276" i="4"/>
  <c r="A277" i="4"/>
  <c r="B277" i="4"/>
  <c r="C27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<sst xmlns="http://schemas.openxmlformats.org/spreadsheetml/2006/main" count="2621" uniqueCount="1301">
  <si>
    <t>Contoso — Müşteri Defteri</t>
  </si>
  <si>
    <t>2026 ikinci çeyrek açık faturalar. Tüm rakamlar örnek veridir.</t>
  </si>
  <si>
    <t>Kayıt No</t>
  </si>
  <si>
    <t>Müşteri No</t>
  </si>
  <si>
    <t>Müşteri</t>
  </si>
  <si>
    <t>Belge No</t>
  </si>
  <si>
    <t>Tutar</t>
  </si>
  <si>
    <t>Tarih</t>
  </si>
  <si>
    <t>İşlem Türü</t>
  </si>
  <si>
    <t>D-0212</t>
  </si>
  <si>
    <t>M-020</t>
  </si>
  <si>
    <t>Vadi Otomotiv 1</t>
  </si>
  <si>
    <t>FTR-2026-68548</t>
  </si>
  <si>
    <t>Fatura</t>
  </si>
  <si>
    <t>D-0026</t>
  </si>
  <si>
    <t>M-046</t>
  </si>
  <si>
    <t>Fora Otomotiv 3</t>
  </si>
  <si>
    <t>FTR-2026-17094</t>
  </si>
  <si>
    <t>D-0091</t>
  </si>
  <si>
    <t>M-058</t>
  </si>
  <si>
    <t>Tuna Otomotiv 3</t>
  </si>
  <si>
    <t>FTR-2026-36538</t>
  </si>
  <si>
    <t>D-0032</t>
  </si>
  <si>
    <t>M-033</t>
  </si>
  <si>
    <t>Nehir Otomotiv 2</t>
  </si>
  <si>
    <t>FTR-2026-50645</t>
  </si>
  <si>
    <t>D-0093</t>
  </si>
  <si>
    <t>M-057</t>
  </si>
  <si>
    <t>Sentez Endüstri 3</t>
  </si>
  <si>
    <t>FTR-2026-40439</t>
  </si>
  <si>
    <t>D-0234</t>
  </si>
  <si>
    <t>M-047</t>
  </si>
  <si>
    <t>Güven Gıda 3</t>
  </si>
  <si>
    <t>FTR-2026-91170</t>
  </si>
  <si>
    <t>D-0186</t>
  </si>
  <si>
    <t>M-032</t>
  </si>
  <si>
    <t>Mavi Endüstri 2</t>
  </si>
  <si>
    <t>FTR-2026-14409</t>
  </si>
  <si>
    <t>D-0237</t>
  </si>
  <si>
    <t>M-010</t>
  </si>
  <si>
    <t>Kuzey Teknoloji 1</t>
  </si>
  <si>
    <t>FTR-2026-52703</t>
  </si>
  <si>
    <t>D-0043</t>
  </si>
  <si>
    <t>M-019</t>
  </si>
  <si>
    <t>Ufuk Endüstri 1</t>
  </si>
  <si>
    <t>FTR-2026-73146</t>
  </si>
  <si>
    <t>D-0211</t>
  </si>
  <si>
    <t>M-002</t>
  </si>
  <si>
    <t>Boreal Otomotiv 1</t>
  </si>
  <si>
    <t>FTR-2026-94860</t>
  </si>
  <si>
    <t>D-0255</t>
  </si>
  <si>
    <t>M-044</t>
  </si>
  <si>
    <t>Doruk Enerji 3</t>
  </si>
  <si>
    <t>FTR-2026-71370</t>
  </si>
  <si>
    <t>D-0011</t>
  </si>
  <si>
    <t>M-055</t>
  </si>
  <si>
    <t>Pera Lojistik 3</t>
  </si>
  <si>
    <t>FTR-2026-91194</t>
  </si>
  <si>
    <t>D-0052</t>
  </si>
  <si>
    <t>M-014</t>
  </si>
  <si>
    <t>Orion Otomotiv 1</t>
  </si>
  <si>
    <t>FTR-2026-10360</t>
  </si>
  <si>
    <t>D-0036</t>
  </si>
  <si>
    <t>M-043</t>
  </si>
  <si>
    <t>Çınar Lojistik 3</t>
  </si>
  <si>
    <t>FTR-2026-60347</t>
  </si>
  <si>
    <t>D-0218</t>
  </si>
  <si>
    <t>M-056</t>
  </si>
  <si>
    <t>Rota Enerji 3</t>
  </si>
  <si>
    <t>FTR-2026-51248</t>
  </si>
  <si>
    <t>D-0029</t>
  </si>
  <si>
    <t>M-034</t>
  </si>
  <si>
    <t>Orion Gıda 2</t>
  </si>
  <si>
    <t>FTR-2026-11040</t>
  </si>
  <si>
    <t>D-0012</t>
  </si>
  <si>
    <t>FTR-2026-63205</t>
  </si>
  <si>
    <t>D-0007</t>
  </si>
  <si>
    <t>FTR-2026-56563</t>
  </si>
  <si>
    <t>D-0097</t>
  </si>
  <si>
    <t>FTR-2026-72396</t>
  </si>
  <si>
    <t>D-0077</t>
  </si>
  <si>
    <t>FTR-2026-96783</t>
  </si>
  <si>
    <t>D-0129</t>
  </si>
  <si>
    <t>FTR-2026-42697</t>
  </si>
  <si>
    <t>D-0143</t>
  </si>
  <si>
    <t>M-052</t>
  </si>
  <si>
    <t>Mavi Otomotiv 3</t>
  </si>
  <si>
    <t>FTR-2026-90750</t>
  </si>
  <si>
    <t>D-0111</t>
  </si>
  <si>
    <t>M-050</t>
  </si>
  <si>
    <t>Kuzey Enerji 3</t>
  </si>
  <si>
    <t>FTR-2026-67105</t>
  </si>
  <si>
    <t>D-0142</t>
  </si>
  <si>
    <t>M-027</t>
  </si>
  <si>
    <t>Güven Otomotiv 2</t>
  </si>
  <si>
    <t>FTR-2026-76314</t>
  </si>
  <si>
    <t>D-0254</t>
  </si>
  <si>
    <t>M-016</t>
  </si>
  <si>
    <t>Rota Teknoloji 1</t>
  </si>
  <si>
    <t>FTR-2026-30206</t>
  </si>
  <si>
    <t>D-0136</t>
  </si>
  <si>
    <t>FTR-2026-42004</t>
  </si>
  <si>
    <t>D-0016</t>
  </si>
  <si>
    <t>M-015</t>
  </si>
  <si>
    <t>Pera Gıda 1</t>
  </si>
  <si>
    <t>FTR-2026-31266</t>
  </si>
  <si>
    <t>D-0164</t>
  </si>
  <si>
    <t>M-003</t>
  </si>
  <si>
    <t>Çınar Gıda 1</t>
  </si>
  <si>
    <t>FTR-2026-40441</t>
  </si>
  <si>
    <t>D-0018</t>
  </si>
  <si>
    <t>M-023</t>
  </si>
  <si>
    <t>Çınar Teknoloji 2</t>
  </si>
  <si>
    <t>FTR-2026-55684</t>
  </si>
  <si>
    <t>D-0219</t>
  </si>
  <si>
    <t>FTR-2026-41935</t>
  </si>
  <si>
    <t>D-0135</t>
  </si>
  <si>
    <t>M-040</t>
  </si>
  <si>
    <t>Vadi Gıda 2</t>
  </si>
  <si>
    <t>FTR-2026-30890</t>
  </si>
  <si>
    <t>D-0203</t>
  </si>
  <si>
    <t>FTR-2026-84236</t>
  </si>
  <si>
    <t>D-0223</t>
  </si>
  <si>
    <t>FTR-2026-85314</t>
  </si>
  <si>
    <t>D-0149</t>
  </si>
  <si>
    <t>FTR-2026-74130</t>
  </si>
  <si>
    <t>D-0256</t>
  </si>
  <si>
    <t>M-008</t>
  </si>
  <si>
    <t>Hazar Otomotiv 1</t>
  </si>
  <si>
    <t>FTR-2026-45838</t>
  </si>
  <si>
    <t>D-0061</t>
  </si>
  <si>
    <t>M-042</t>
  </si>
  <si>
    <t>Boreal Teknoloji 3</t>
  </si>
  <si>
    <t>FTR-2026-78603</t>
  </si>
  <si>
    <t>D-0127</t>
  </si>
  <si>
    <t>M-022</t>
  </si>
  <si>
    <t>Boreal Gıda 2</t>
  </si>
  <si>
    <t>FTR-2026-91894</t>
  </si>
  <si>
    <t>D-0096</t>
  </si>
  <si>
    <t>FTR-2026-45604</t>
  </si>
  <si>
    <t>D-0146</t>
  </si>
  <si>
    <t>M-017</t>
  </si>
  <si>
    <t>Sentez Lojistik 1</t>
  </si>
  <si>
    <t>FTR-2026-84641</t>
  </si>
  <si>
    <t>D-0033</t>
  </si>
  <si>
    <t>FTR-2026-91837</t>
  </si>
  <si>
    <t>D-0056</t>
  </si>
  <si>
    <t>M-048</t>
  </si>
  <si>
    <t>Hazar Teknoloji 3</t>
  </si>
  <si>
    <t>FTR-2026-71741</t>
  </si>
  <si>
    <t>D-0150</t>
  </si>
  <si>
    <t>FTR-2026-16654</t>
  </si>
  <si>
    <t>D-0189</t>
  </si>
  <si>
    <t>FTR-2026-36623</t>
  </si>
  <si>
    <t>D-0250</t>
  </si>
  <si>
    <t>M-053</t>
  </si>
  <si>
    <t>Nehir Gıda 3</t>
  </si>
  <si>
    <t>FTR-2026-21923</t>
  </si>
  <si>
    <t>D-0044</t>
  </si>
  <si>
    <t>M-007</t>
  </si>
  <si>
    <t>Güven Endüstri 1</t>
  </si>
  <si>
    <t>FTR-2026-93507</t>
  </si>
  <si>
    <t>D-0222</t>
  </si>
  <si>
    <t>M-021</t>
  </si>
  <si>
    <t>Atlas Otomotiv 2</t>
  </si>
  <si>
    <t>FTR-2026-90865</t>
  </si>
  <si>
    <t>D-0117</t>
  </si>
  <si>
    <t>FTR-2026-74122</t>
  </si>
  <si>
    <t>D-0233</t>
  </si>
  <si>
    <t>M-049</t>
  </si>
  <si>
    <t>İdea Lojistik 3</t>
  </si>
  <si>
    <t>FTR-2026-20062</t>
  </si>
  <si>
    <t>D-0100</t>
  </si>
  <si>
    <t>M-054</t>
  </si>
  <si>
    <t>Orion Teknoloji 3</t>
  </si>
  <si>
    <t>FTR-2026-35943</t>
  </si>
  <si>
    <t>D-0228</t>
  </si>
  <si>
    <t>FTR-2026-88320</t>
  </si>
  <si>
    <t>D-0115</t>
  </si>
  <si>
    <t>FTR-2026-87903</t>
  </si>
  <si>
    <t>D-0023</t>
  </si>
  <si>
    <t>M-035</t>
  </si>
  <si>
    <t>Pera Teknoloji 2</t>
  </si>
  <si>
    <t>FTR-2026-17620</t>
  </si>
  <si>
    <t>D-0166</t>
  </si>
  <si>
    <t>FTR-2026-87318</t>
  </si>
  <si>
    <t>D-0095</t>
  </si>
  <si>
    <t>FTR-2026-13746</t>
  </si>
  <si>
    <t>D-0049</t>
  </si>
  <si>
    <t>FTR-2026-56017</t>
  </si>
  <si>
    <t>D-0001</t>
  </si>
  <si>
    <t>M-006</t>
  </si>
  <si>
    <t>Fora Enerji 1</t>
  </si>
  <si>
    <t>FTR-2026-88195</t>
  </si>
  <si>
    <t>D-0230</t>
  </si>
  <si>
    <t>FTR-2026-31713</t>
  </si>
  <si>
    <t>D-0263</t>
  </si>
  <si>
    <t>FTR-2026-85837</t>
  </si>
  <si>
    <t>D-0179</t>
  </si>
  <si>
    <t>FTR-2026-71632</t>
  </si>
  <si>
    <t>D-0159</t>
  </si>
  <si>
    <t>M-001</t>
  </si>
  <si>
    <t>Atlas Endüstri 1</t>
  </si>
  <si>
    <t>FTR-2026-58878</t>
  </si>
  <si>
    <t>D-0042</t>
  </si>
  <si>
    <t>FTR-2026-81712</t>
  </si>
  <si>
    <t>D-0108</t>
  </si>
  <si>
    <t>FTR-2026-73504</t>
  </si>
  <si>
    <t>D-0130</t>
  </si>
  <si>
    <t>M-005</t>
  </si>
  <si>
    <t>Eksen Lojistik 1</t>
  </si>
  <si>
    <t>FTR-2026-72403</t>
  </si>
  <si>
    <t>D-0053</t>
  </si>
  <si>
    <t>FTR-2026-12079</t>
  </si>
  <si>
    <t>D-0243</t>
  </si>
  <si>
    <t>FTR-2026-94125</t>
  </si>
  <si>
    <t>D-0264</t>
  </si>
  <si>
    <t>FTR-2026-63774</t>
  </si>
  <si>
    <t>D-0210</t>
  </si>
  <si>
    <t>M-037</t>
  </si>
  <si>
    <t>Sentez Enerji 2</t>
  </si>
  <si>
    <t>FTR-2026-14928</t>
  </si>
  <si>
    <t>D-0184</t>
  </si>
  <si>
    <t>M-028</t>
  </si>
  <si>
    <t>Hazar Gıda 2</t>
  </si>
  <si>
    <t>FTR-2026-82076</t>
  </si>
  <si>
    <t>D-0039</t>
  </si>
  <si>
    <t>FTR-2026-32634</t>
  </si>
  <si>
    <t>D-0155</t>
  </si>
  <si>
    <t>FTR-2026-80016</t>
  </si>
  <si>
    <t>D-0200</t>
  </si>
  <si>
    <t>M-024</t>
  </si>
  <si>
    <t>Doruk Lojistik 2</t>
  </si>
  <si>
    <t>FTR-2026-16869</t>
  </si>
  <si>
    <t>D-0269</t>
  </si>
  <si>
    <t>FTR-2026-48261</t>
  </si>
  <si>
    <t>D-0242</t>
  </si>
  <si>
    <t>FTR-2026-26802</t>
  </si>
  <si>
    <t>D-0116</t>
  </si>
  <si>
    <t>FTR-2026-30883</t>
  </si>
  <si>
    <t>D-0262</t>
  </si>
  <si>
    <t>M-060</t>
  </si>
  <si>
    <t>Vadi Teknoloji 3</t>
  </si>
  <si>
    <t>FTR-2026-21904</t>
  </si>
  <si>
    <t>D-0068</t>
  </si>
  <si>
    <t>FTR-2026-96564</t>
  </si>
  <si>
    <t>D-0236</t>
  </si>
  <si>
    <t>FTR-2026-83390</t>
  </si>
  <si>
    <t>D-0265</t>
  </si>
  <si>
    <t>M-036</t>
  </si>
  <si>
    <t>Rota Lojistik 2</t>
  </si>
  <si>
    <t>FTR-2026-17967</t>
  </si>
  <si>
    <t>D-0014</t>
  </si>
  <si>
    <t>M-011</t>
  </si>
  <si>
    <t>Liman Lojistik 1</t>
  </si>
  <si>
    <t>FTR-2026-50303</t>
  </si>
  <si>
    <t>D-0266</t>
  </si>
  <si>
    <t>FTR-2026-81426</t>
  </si>
  <si>
    <t>D-0122</t>
  </si>
  <si>
    <t>FTR-2026-88295</t>
  </si>
  <si>
    <t>D-0074</t>
  </si>
  <si>
    <t>M-012</t>
  </si>
  <si>
    <t>Mavi Enerji 1</t>
  </si>
  <si>
    <t>FTR-2026-59055</t>
  </si>
  <si>
    <t>D-0103</t>
  </si>
  <si>
    <t>FTR-2026-67155</t>
  </si>
  <si>
    <t>D-0165</t>
  </si>
  <si>
    <t>FTR-2026-48936</t>
  </si>
  <si>
    <t>D-0060</t>
  </si>
  <si>
    <t>FTR-2026-46600</t>
  </si>
  <si>
    <t>D-0154</t>
  </si>
  <si>
    <t>FTR-2026-27741</t>
  </si>
  <si>
    <t>D-0058</t>
  </si>
  <si>
    <t>M-030</t>
  </si>
  <si>
    <t>Kuzey Lojistik 2</t>
  </si>
  <si>
    <t>FTR-2026-40152</t>
  </si>
  <si>
    <t>D-0078</t>
  </si>
  <si>
    <t>M-026</t>
  </si>
  <si>
    <t>Fora Endüstri 2</t>
  </si>
  <si>
    <t>FTR-2026-83729</t>
  </si>
  <si>
    <t>D-0104</t>
  </si>
  <si>
    <t>FTR-2026-87203</t>
  </si>
  <si>
    <t>D-0139</t>
  </si>
  <si>
    <t>FTR-2026-48058</t>
  </si>
  <si>
    <t>D-0025</t>
  </si>
  <si>
    <t>FTR-2026-56523</t>
  </si>
  <si>
    <t>D-0175</t>
  </si>
  <si>
    <t>FTR-2026-25977</t>
  </si>
  <si>
    <t>D-0161</t>
  </si>
  <si>
    <t>FTR-2026-77299</t>
  </si>
  <si>
    <t>D-0152</t>
  </si>
  <si>
    <t>FTR-2026-52021</t>
  </si>
  <si>
    <t>D-0225</t>
  </si>
  <si>
    <t>FTR-2026-92542</t>
  </si>
  <si>
    <t>D-0035</t>
  </si>
  <si>
    <t>M-051</t>
  </si>
  <si>
    <t>Liman Endüstri 3</t>
  </si>
  <si>
    <t>FTR-2026-87057</t>
  </si>
  <si>
    <t>D-0196</t>
  </si>
  <si>
    <t>FTR-2026-94038</t>
  </si>
  <si>
    <t>D-0090</t>
  </si>
  <si>
    <t>FTR-2026-50226</t>
  </si>
  <si>
    <t>D-0156</t>
  </si>
  <si>
    <t>FTR-2026-50380</t>
  </si>
  <si>
    <t>D-0069</t>
  </si>
  <si>
    <t>M-004</t>
  </si>
  <si>
    <t>Doruk Teknoloji 1</t>
  </si>
  <si>
    <t>FTR-2026-79365</t>
  </si>
  <si>
    <t>D-0182</t>
  </si>
  <si>
    <t>FTR-2026-63064</t>
  </si>
  <si>
    <t>D-0177</t>
  </si>
  <si>
    <t>M-013</t>
  </si>
  <si>
    <t>Nehir Endüstri 1</t>
  </si>
  <si>
    <t>FTR-2026-57655</t>
  </si>
  <si>
    <t>D-0226</t>
  </si>
  <si>
    <t>FTR-2026-43847</t>
  </si>
  <si>
    <t>D-0045</t>
  </si>
  <si>
    <t>FTR-2026-39216</t>
  </si>
  <si>
    <t>D-0006</t>
  </si>
  <si>
    <t>FTR-2026-75013</t>
  </si>
  <si>
    <t>D-0238</t>
  </si>
  <si>
    <t>FTR-2026-83678</t>
  </si>
  <si>
    <t>D-0195</t>
  </si>
  <si>
    <t>FTR-2026-47543</t>
  </si>
  <si>
    <t>D-0118</t>
  </si>
  <si>
    <t>FTR-2026-56478</t>
  </si>
  <si>
    <t>D-0079</t>
  </si>
  <si>
    <t>FTR-2026-70200</t>
  </si>
  <si>
    <t>D-0183</t>
  </si>
  <si>
    <t>FTR-2026-11425</t>
  </si>
  <si>
    <t>D-0240</t>
  </si>
  <si>
    <t>FTR-2026-10777</t>
  </si>
  <si>
    <t>D-0171</t>
  </si>
  <si>
    <t>FTR-2026-97022</t>
  </si>
  <si>
    <t>D-0178</t>
  </si>
  <si>
    <t>FTR-2026-82133</t>
  </si>
  <si>
    <t>D-0021</t>
  </si>
  <si>
    <t>FTR-2026-88093</t>
  </si>
  <si>
    <t>D-0258</t>
  </si>
  <si>
    <t>FTR-2026-76351</t>
  </si>
  <si>
    <t>D-0027</t>
  </si>
  <si>
    <t>FTR-2026-82737</t>
  </si>
  <si>
    <t>D-0062</t>
  </si>
  <si>
    <t>FTR-2026-18509</t>
  </si>
  <si>
    <t>D-0140</t>
  </si>
  <si>
    <t>M-018</t>
  </si>
  <si>
    <t>Tuna Enerji 1</t>
  </si>
  <si>
    <t>FTR-2026-22836</t>
  </si>
  <si>
    <t>D-0144</t>
  </si>
  <si>
    <t>FTR-2026-20110</t>
  </si>
  <si>
    <t>D-0085</t>
  </si>
  <si>
    <t>FTR-2026-71428</t>
  </si>
  <si>
    <t>D-0009</t>
  </si>
  <si>
    <t>FTR-2026-65794</t>
  </si>
  <si>
    <t>D-0202</t>
  </si>
  <si>
    <t>FTR-2026-50386</t>
  </si>
  <si>
    <t>D-0089</t>
  </si>
  <si>
    <t>FTR-2026-82810</t>
  </si>
  <si>
    <t>D-0193</t>
  </si>
  <si>
    <t>FTR-2026-23407</t>
  </si>
  <si>
    <t>D-0217</t>
  </si>
  <si>
    <t>FTR-2026-37509</t>
  </si>
  <si>
    <t>D-0055</t>
  </si>
  <si>
    <t>FTR-2026-93302</t>
  </si>
  <si>
    <t>D-0162</t>
  </si>
  <si>
    <t>FTR-2026-44590</t>
  </si>
  <si>
    <t>D-0145</t>
  </si>
  <si>
    <t>FTR-2026-96166</t>
  </si>
  <si>
    <t>D-0002</t>
  </si>
  <si>
    <t>FTR-2026-19323</t>
  </si>
  <si>
    <t>D-0004</t>
  </si>
  <si>
    <t>FTR-2026-39026</t>
  </si>
  <si>
    <t>D-0232</t>
  </si>
  <si>
    <t>FTR-2026-17142</t>
  </si>
  <si>
    <t>D-0022</t>
  </si>
  <si>
    <t>FTR-2026-80270</t>
  </si>
  <si>
    <t>D-0128</t>
  </si>
  <si>
    <t>M-041</t>
  </si>
  <si>
    <t>Atlas Gıda 3</t>
  </si>
  <si>
    <t>FTR-2026-59239</t>
  </si>
  <si>
    <t>D-0059</t>
  </si>
  <si>
    <t>FTR-2026-54053</t>
  </si>
  <si>
    <t>D-0241</t>
  </si>
  <si>
    <t>FTR-2026-39500</t>
  </si>
  <si>
    <t>D-0132</t>
  </si>
  <si>
    <t>FTR-2026-48788</t>
  </si>
  <si>
    <t>D-0084</t>
  </si>
  <si>
    <t>M-031</t>
  </si>
  <si>
    <t>Liman Enerji 2</t>
  </si>
  <si>
    <t>FTR-2026-20736</t>
  </si>
  <si>
    <t>D-0133</t>
  </si>
  <si>
    <t>FTR-2026-10581</t>
  </si>
  <si>
    <t>D-0267</t>
  </si>
  <si>
    <t>FTR-2026-55668</t>
  </si>
  <si>
    <t>D-0249</t>
  </si>
  <si>
    <t>FTR-2026-42225</t>
  </si>
  <si>
    <t>D-0092</t>
  </si>
  <si>
    <t>FTR-2026-53083</t>
  </si>
  <si>
    <t>D-0070</t>
  </si>
  <si>
    <t>FTR-2026-41684</t>
  </si>
  <si>
    <t>D-0148</t>
  </si>
  <si>
    <t>FTR-2026-61609</t>
  </si>
  <si>
    <t>D-0017</t>
  </si>
  <si>
    <t>FTR-2026-16489</t>
  </si>
  <si>
    <t>D-0191</t>
  </si>
  <si>
    <t>M-038</t>
  </si>
  <si>
    <t>Tuna Endüstri 2</t>
  </si>
  <si>
    <t>FTR-2026-85741</t>
  </si>
  <si>
    <t>D-0259</t>
  </si>
  <si>
    <t>FTR-2026-44138</t>
  </si>
  <si>
    <t>D-0134</t>
  </si>
  <si>
    <t>FTR-2026-62400</t>
  </si>
  <si>
    <t>D-0037</t>
  </si>
  <si>
    <t>FTR-2026-69549</t>
  </si>
  <si>
    <t>D-0260</t>
  </si>
  <si>
    <t>FTR-2026-58111</t>
  </si>
  <si>
    <t>D-0138</t>
  </si>
  <si>
    <t>M-009</t>
  </si>
  <si>
    <t>İdea Gıda 1</t>
  </si>
  <si>
    <t>FTR-2026-22761</t>
  </si>
  <si>
    <t>D-0213</t>
  </si>
  <si>
    <t>FTR-2026-22549</t>
  </si>
  <si>
    <t>D-0137</t>
  </si>
  <si>
    <t>FTR-2026-46072</t>
  </si>
  <si>
    <t>D-0253</t>
  </si>
  <si>
    <t>FTR-2026-77580</t>
  </si>
  <si>
    <t>D-0124</t>
  </si>
  <si>
    <t>FTR-2026-39019</t>
  </si>
  <si>
    <t>D-0008</t>
  </si>
  <si>
    <t>FTR-2026-28679</t>
  </si>
  <si>
    <t>D-0245</t>
  </si>
  <si>
    <t>FTR-2026-22151</t>
  </si>
  <si>
    <t>D-0131</t>
  </si>
  <si>
    <t>FTR-2026-57964</t>
  </si>
  <si>
    <t>D-0087</t>
  </si>
  <si>
    <t>M-039</t>
  </si>
  <si>
    <t>Ufuk Otomotiv 2</t>
  </si>
  <si>
    <t>FTR-2026-90503</t>
  </si>
  <si>
    <t>D-0151</t>
  </si>
  <si>
    <t>FTR-2026-81722</t>
  </si>
  <si>
    <t>D-0063</t>
  </si>
  <si>
    <t>FTR-2026-22681</t>
  </si>
  <si>
    <t>D-0229</t>
  </si>
  <si>
    <t>FTR-2026-29234</t>
  </si>
  <si>
    <t>D-0244</t>
  </si>
  <si>
    <t>FTR-2026-52835</t>
  </si>
  <si>
    <t>D-0190</t>
  </si>
  <si>
    <t>M-045</t>
  </si>
  <si>
    <t>Eksen Endüstri 3</t>
  </si>
  <si>
    <t>FTR-2026-71565</t>
  </si>
  <si>
    <t>D-0239</t>
  </si>
  <si>
    <t>FTR-2026-45409</t>
  </si>
  <si>
    <t>D-0050</t>
  </si>
  <si>
    <t>FTR-2026-82443</t>
  </si>
  <si>
    <t>D-0121</t>
  </si>
  <si>
    <t>FTR-2026-85216</t>
  </si>
  <si>
    <t>D-0170</t>
  </si>
  <si>
    <t>FTR-2026-52467</t>
  </si>
  <si>
    <t>D-0054</t>
  </si>
  <si>
    <t>FTR-2026-12440</t>
  </si>
  <si>
    <t>D-0174</t>
  </si>
  <si>
    <t>FTR-2026-60286</t>
  </si>
  <si>
    <t>D-0216</t>
  </si>
  <si>
    <t>FTR-2026-18289</t>
  </si>
  <si>
    <t>D-0019</t>
  </si>
  <si>
    <t>FTR-2026-18024</t>
  </si>
  <si>
    <t>D-0046</t>
  </si>
  <si>
    <t>FTR-2026-60374</t>
  </si>
  <si>
    <t>D-0047</t>
  </si>
  <si>
    <t>FTR-2026-96861</t>
  </si>
  <si>
    <t>D-0099</t>
  </si>
  <si>
    <t>FTR-2026-26113</t>
  </si>
  <si>
    <t>D-0251</t>
  </si>
  <si>
    <t>FTR-2026-35893</t>
  </si>
  <si>
    <t>D-0205</t>
  </si>
  <si>
    <t>FTR-2026-85746</t>
  </si>
  <si>
    <t>D-0110</t>
  </si>
  <si>
    <t>FTR-2026-32035</t>
  </si>
  <si>
    <t>D-0038</t>
  </si>
  <si>
    <t>FTR-2026-67040</t>
  </si>
  <si>
    <t>D-0030</t>
  </si>
  <si>
    <t>FTR-2026-61000</t>
  </si>
  <si>
    <t>D-0160</t>
  </si>
  <si>
    <t>FTR-2026-74524</t>
  </si>
  <si>
    <t>D-0158</t>
  </si>
  <si>
    <t>M-059</t>
  </si>
  <si>
    <t>Ufuk Gıda 3</t>
  </si>
  <si>
    <t>FTR-2026-72306</t>
  </si>
  <si>
    <t>D-0247</t>
  </si>
  <si>
    <t>FTR-2026-17701</t>
  </si>
  <si>
    <t>D-0221</t>
  </si>
  <si>
    <t>FTR-2026-52266</t>
  </si>
  <si>
    <t>D-0214</t>
  </si>
  <si>
    <t>FTR-2026-14492</t>
  </si>
  <si>
    <t>D-0271</t>
  </si>
  <si>
    <t>FTR-2026-54889</t>
  </si>
  <si>
    <t>D-0102</t>
  </si>
  <si>
    <t>FTR-2026-28609</t>
  </si>
  <si>
    <t>D-0051</t>
  </si>
  <si>
    <t>FTR-2026-69977</t>
  </si>
  <si>
    <t>D-0094</t>
  </si>
  <si>
    <t>FTR-2026-95375</t>
  </si>
  <si>
    <t>D-0088</t>
  </si>
  <si>
    <t>FTR-2026-56066</t>
  </si>
  <si>
    <t>D-0065</t>
  </si>
  <si>
    <t>FTR-2026-12430</t>
  </si>
  <si>
    <t>D-0167</t>
  </si>
  <si>
    <t>FTR-2026-43170</t>
  </si>
  <si>
    <t>D-0248</t>
  </si>
  <si>
    <t>FTR-2026-73591</t>
  </si>
  <si>
    <t>D-0071</t>
  </si>
  <si>
    <t>FTR-2026-46597</t>
  </si>
  <si>
    <t>D-0123</t>
  </si>
  <si>
    <t>FTR-2026-73910</t>
  </si>
  <si>
    <t>D-0075</t>
  </si>
  <si>
    <t>FTR-2026-14859</t>
  </si>
  <si>
    <t>D-0235</t>
  </si>
  <si>
    <t>FTR-2026-89486</t>
  </si>
  <si>
    <t>D-0083</t>
  </si>
  <si>
    <t>FTR-2026-28148</t>
  </si>
  <si>
    <t>D-0040</t>
  </si>
  <si>
    <t>FTR-2026-72973</t>
  </si>
  <si>
    <t>D-0201</t>
  </si>
  <si>
    <t>FTR-2026-51978</t>
  </si>
  <si>
    <t>D-0067</t>
  </si>
  <si>
    <t>FTR-2026-35214</t>
  </si>
  <si>
    <t>D-0227</t>
  </si>
  <si>
    <t>FTR-2026-96715</t>
  </si>
  <si>
    <t>D-0207</t>
  </si>
  <si>
    <t>FTR-2026-22352</t>
  </si>
  <si>
    <t>D-0101</t>
  </si>
  <si>
    <t>FTR-2026-68420</t>
  </si>
  <si>
    <t>D-0141</t>
  </si>
  <si>
    <t>FTR-2026-39947</t>
  </si>
  <si>
    <t>D-0204</t>
  </si>
  <si>
    <t>FTR-2026-24663</t>
  </si>
  <si>
    <t>D-0268</t>
  </si>
  <si>
    <t>FTR-2026-73435</t>
  </si>
  <si>
    <t>D-0057</t>
  </si>
  <si>
    <t>FTR-2026-54421</t>
  </si>
  <si>
    <t>D-0113</t>
  </si>
  <si>
    <t>FTR-2026-93306</t>
  </si>
  <si>
    <t>D-0206</t>
  </si>
  <si>
    <t>FTR-2026-15409</t>
  </si>
  <si>
    <t>D-0020</t>
  </si>
  <si>
    <t>FTR-2026-71263</t>
  </si>
  <si>
    <t>D-0125</t>
  </si>
  <si>
    <t>FTR-2026-56925</t>
  </si>
  <si>
    <t>D-0176</t>
  </si>
  <si>
    <t>FTR-2026-51897</t>
  </si>
  <si>
    <t>D-0252</t>
  </si>
  <si>
    <t>M-029</t>
  </si>
  <si>
    <t>İdea Teknoloji 2</t>
  </si>
  <si>
    <t>FTR-2026-91179</t>
  </si>
  <si>
    <t>D-0209</t>
  </si>
  <si>
    <t>FTR-2026-52392</t>
  </si>
  <si>
    <t>D-0005</t>
  </si>
  <si>
    <t>FTR-2026-97437</t>
  </si>
  <si>
    <t>D-0024</t>
  </si>
  <si>
    <t>FTR-2026-39380</t>
  </si>
  <si>
    <t>D-0106</t>
  </si>
  <si>
    <t>FTR-2026-78987</t>
  </si>
  <si>
    <t>D-0246</t>
  </si>
  <si>
    <t>FTR-2026-52430</t>
  </si>
  <si>
    <t>D-0098</t>
  </si>
  <si>
    <t>FTR-2026-57882</t>
  </si>
  <si>
    <t>D-0105</t>
  </si>
  <si>
    <t>FTR-2026-34299</t>
  </si>
  <si>
    <t>D-0257</t>
  </si>
  <si>
    <t>FTR-2026-52825</t>
  </si>
  <si>
    <t>D-0114</t>
  </si>
  <si>
    <t>FTR-2026-61428</t>
  </si>
  <si>
    <t>D-0270</t>
  </si>
  <si>
    <t>FTR-2026-24614</t>
  </si>
  <si>
    <t>D-0220</t>
  </si>
  <si>
    <t>FTR-2026-46159</t>
  </si>
  <si>
    <t>D-0126</t>
  </si>
  <si>
    <t>FTR-2026-70314</t>
  </si>
  <si>
    <t>D-0107</t>
  </si>
  <si>
    <t>M-025</t>
  </si>
  <si>
    <t>Eksen Enerji 2</t>
  </si>
  <si>
    <t>FTR-2026-54479</t>
  </si>
  <si>
    <t>D-0197</t>
  </si>
  <si>
    <t>FTR-2026-79759</t>
  </si>
  <si>
    <t>D-0048</t>
  </si>
  <si>
    <t>FTR-2026-59574</t>
  </si>
  <si>
    <t>D-0169</t>
  </si>
  <si>
    <t>FTR-2026-16481</t>
  </si>
  <si>
    <t>D-0112</t>
  </si>
  <si>
    <t>FTR-2026-16273</t>
  </si>
  <si>
    <t>D-0119</t>
  </si>
  <si>
    <t>FTR-2026-72173</t>
  </si>
  <si>
    <t>D-0199</t>
  </si>
  <si>
    <t>FTR-2026-80003</t>
  </si>
  <si>
    <t>D-0187</t>
  </si>
  <si>
    <t>FTR-2026-26699</t>
  </si>
  <si>
    <t>D-0168</t>
  </si>
  <si>
    <t>FTR-2026-53599</t>
  </si>
  <si>
    <t>D-0041</t>
  </si>
  <si>
    <t>FTR-2026-78205</t>
  </si>
  <si>
    <t>D-0028</t>
  </si>
  <si>
    <t>FTR-2026-50615</t>
  </si>
  <si>
    <t>D-0081</t>
  </si>
  <si>
    <t>FTR-2026-35194</t>
  </si>
  <si>
    <t>D-0224</t>
  </si>
  <si>
    <t>FTR-2026-74321</t>
  </si>
  <si>
    <t>D-0185</t>
  </si>
  <si>
    <t>FTR-2026-24952</t>
  </si>
  <si>
    <t>D-0163</t>
  </si>
  <si>
    <t>FTR-2026-69112</t>
  </si>
  <si>
    <t>D-0072</t>
  </si>
  <si>
    <t>FTR-2026-46478</t>
  </si>
  <si>
    <t>D-0013</t>
  </si>
  <si>
    <t>FTR-2026-78136</t>
  </si>
  <si>
    <t>D-0066</t>
  </si>
  <si>
    <t>FTR-2026-58573</t>
  </si>
  <si>
    <t>D-0010</t>
  </si>
  <si>
    <t>FTR-2026-10878</t>
  </si>
  <si>
    <t>D-0173</t>
  </si>
  <si>
    <t>FTR-2026-88411</t>
  </si>
  <si>
    <t>D-0272</t>
  </si>
  <si>
    <t>FTR-2026-41323</t>
  </si>
  <si>
    <t>D-0188</t>
  </si>
  <si>
    <t>FTR-2026-44251</t>
  </si>
  <si>
    <t>D-0198</t>
  </si>
  <si>
    <t>FTR-2026-93721</t>
  </si>
  <si>
    <t>D-0109</t>
  </si>
  <si>
    <t>FTR-2026-75451</t>
  </si>
  <si>
    <t>D-0194</t>
  </si>
  <si>
    <t>FTR-2026-22792</t>
  </si>
  <si>
    <t>D-0064</t>
  </si>
  <si>
    <t>FTR-2026-88397</t>
  </si>
  <si>
    <t>D-0215</t>
  </si>
  <si>
    <t>FTR-2026-21301</t>
  </si>
  <si>
    <t>D-0015</t>
  </si>
  <si>
    <t>FTR-2026-26555</t>
  </si>
  <si>
    <t>D-0076</t>
  </si>
  <si>
    <t>FTR-2026-94960</t>
  </si>
  <si>
    <t>D-0192</t>
  </si>
  <si>
    <t>FTR-2026-28770</t>
  </si>
  <si>
    <t>D-0086</t>
  </si>
  <si>
    <t>FTR-2026-65759</t>
  </si>
  <si>
    <t>D-0261</t>
  </si>
  <si>
    <t>FTR-2026-16500</t>
  </si>
  <si>
    <t>D-0147</t>
  </si>
  <si>
    <t>FTR-2026-88622</t>
  </si>
  <si>
    <t>D-0180</t>
  </si>
  <si>
    <t>FTR-2026-95894</t>
  </si>
  <si>
    <t>D-0153</t>
  </si>
  <si>
    <t>FTR-2026-70296</t>
  </si>
  <si>
    <t>D-0120</t>
  </si>
  <si>
    <t>FTR-2026-92770</t>
  </si>
  <si>
    <t>D-0208</t>
  </si>
  <si>
    <t>FTR-2026-46344</t>
  </si>
  <si>
    <t>D-0003</t>
  </si>
  <si>
    <t>FTR-2026-97799</t>
  </si>
  <si>
    <t>D-0073</t>
  </si>
  <si>
    <t>FTR-2026-35436</t>
  </si>
  <si>
    <t>D-0031</t>
  </si>
  <si>
    <t>FTR-2026-28469</t>
  </si>
  <si>
    <t>D-0082</t>
  </si>
  <si>
    <t>FTR-2026-70577</t>
  </si>
  <si>
    <t>D-0172</t>
  </si>
  <si>
    <t>FTR-2026-93377</t>
  </si>
  <si>
    <t>D-0157</t>
  </si>
  <si>
    <t>FTR-2026-38959</t>
  </si>
  <si>
    <t>D-0231</t>
  </si>
  <si>
    <t>FTR-2026-87350</t>
  </si>
  <si>
    <t>D-0080</t>
  </si>
  <si>
    <t>FTR-2026-43315</t>
  </si>
  <si>
    <t>D-0181</t>
  </si>
  <si>
    <t>FTR-2026-43507</t>
  </si>
  <si>
    <t>D-0034</t>
  </si>
  <si>
    <t>FTR-2026-29675</t>
  </si>
  <si>
    <t>Contoso — Banka Hareketleri</t>
  </si>
  <si>
    <t>Kısmi ödeme, masraf, mükerrer ve referans biçimi istisnaları içerir. Tüm rakamlar örnek veridir.</t>
  </si>
  <si>
    <t>Sıra No</t>
  </si>
  <si>
    <t>Açıklama</t>
  </si>
  <si>
    <t>Banka Referansı</t>
  </si>
  <si>
    <t>Banka Notu</t>
  </si>
  <si>
    <t>B-0165</t>
  </si>
  <si>
    <t>Tahsilat</t>
  </si>
  <si>
    <t>B-0021</t>
  </si>
  <si>
    <t>B-0152</t>
  </si>
  <si>
    <t>ftr-2026-52021</t>
  </si>
  <si>
    <t>B-0233</t>
  </si>
  <si>
    <t>FTR 2026 29234</t>
  </si>
  <si>
    <t>Kısmi ödeme</t>
  </si>
  <si>
    <t>B-0065</t>
  </si>
  <si>
    <t>ftr202612430</t>
  </si>
  <si>
    <t>B-0145</t>
  </si>
  <si>
    <t xml:space="preserve">  ftr 2026 96166 </t>
  </si>
  <si>
    <t>B-0150</t>
  </si>
  <si>
    <t xml:space="preserve">  ftr 2026 16654 </t>
  </si>
  <si>
    <t>B-0219</t>
  </si>
  <si>
    <t>B-0281</t>
  </si>
  <si>
    <t>FTR-2026-75731</t>
  </si>
  <si>
    <t>Deftere işlenmemiş</t>
  </si>
  <si>
    <t>B-0049</t>
  </si>
  <si>
    <t>B-0247</t>
  </si>
  <si>
    <t>ftr202683390</t>
  </si>
  <si>
    <t>B-0214</t>
  </si>
  <si>
    <t>ftr 2026 14492</t>
  </si>
  <si>
    <t>B-0158</t>
  </si>
  <si>
    <t>ftr-2026-72306</t>
  </si>
  <si>
    <t>B-0274</t>
  </si>
  <si>
    <t>FTR202681427</t>
  </si>
  <si>
    <t>Referans hatası</t>
  </si>
  <si>
    <t>B-0046</t>
  </si>
  <si>
    <t>ftr-2026-60374</t>
  </si>
  <si>
    <t>B-0054</t>
  </si>
  <si>
    <t>ftr202612440</t>
  </si>
  <si>
    <t>B-0029</t>
  </si>
  <si>
    <t>ftr 2026 11040</t>
  </si>
  <si>
    <t>B-0262</t>
  </si>
  <si>
    <t>ftr 2026 52835</t>
  </si>
  <si>
    <t>Banka masrafı</t>
  </si>
  <si>
    <t>B-0231</t>
  </si>
  <si>
    <t>FTR 2026 88320</t>
  </si>
  <si>
    <t>B-0211</t>
  </si>
  <si>
    <t>ftr 2026 94860</t>
  </si>
  <si>
    <t>B-0118</t>
  </si>
  <si>
    <t>ftr-2026-56478</t>
  </si>
  <si>
    <t>B-0170</t>
  </si>
  <si>
    <t>FTR 2026 52467</t>
  </si>
  <si>
    <t>B-0085</t>
  </si>
  <si>
    <t>ftr 2026 71428</t>
  </si>
  <si>
    <t>B-0160</t>
  </si>
  <si>
    <t>ftr-2026-74524</t>
  </si>
  <si>
    <t>B-0175</t>
  </si>
  <si>
    <t>FTR 2026 25977</t>
  </si>
  <si>
    <t>B-0164</t>
  </si>
  <si>
    <t>FTR202640441</t>
  </si>
  <si>
    <t>B-0081</t>
  </si>
  <si>
    <t xml:space="preserve">  ftr 2026 35194 </t>
  </si>
  <si>
    <t>B-0045</t>
  </si>
  <si>
    <t xml:space="preserve">  ftr 2026 39216 </t>
  </si>
  <si>
    <t>B-0009</t>
  </si>
  <si>
    <t>FTR 2026 65794</t>
  </si>
  <si>
    <t>B-0272</t>
  </si>
  <si>
    <t>ftr 2026 30206</t>
  </si>
  <si>
    <t>B-0286</t>
  </si>
  <si>
    <t xml:space="preserve">  ftr 2026 14957 </t>
  </si>
  <si>
    <t>B-0153</t>
  </si>
  <si>
    <t>FTR 2026 70296</t>
  </si>
  <si>
    <t>B-0238</t>
  </si>
  <si>
    <t>ftr 2026 17142</t>
  </si>
  <si>
    <t>B-0079</t>
  </si>
  <si>
    <t xml:space="preserve">  FTR202670200 </t>
  </si>
  <si>
    <t>B-0140</t>
  </si>
  <si>
    <t xml:space="preserve">  FTR 2026 22836 </t>
  </si>
  <si>
    <t>B-0183</t>
  </si>
  <si>
    <t>FTR 2026 11425</t>
  </si>
  <si>
    <t>B-0167</t>
  </si>
  <si>
    <t>ftr-2026-43170</t>
  </si>
  <si>
    <t>B-0019</t>
  </si>
  <si>
    <t>FTR202618024</t>
  </si>
  <si>
    <t>B-0184</t>
  </si>
  <si>
    <t>ftr202682076</t>
  </si>
  <si>
    <t>B-0097</t>
  </si>
  <si>
    <t>ftr-2026-72396</t>
  </si>
  <si>
    <t>B-0162</t>
  </si>
  <si>
    <t>ftr 2026 44590</t>
  </si>
  <si>
    <t>B-0159</t>
  </si>
  <si>
    <t>FTR 2026 58878</t>
  </si>
  <si>
    <t>B-0125</t>
  </si>
  <si>
    <t>B-0136</t>
  </si>
  <si>
    <t>ftr-2026-42004</t>
  </si>
  <si>
    <t>B-0038</t>
  </si>
  <si>
    <t xml:space="preserve">  ftr 2026 67040 </t>
  </si>
  <si>
    <t>B-0207</t>
  </si>
  <si>
    <t xml:space="preserve">  ftr 2026 22352 </t>
  </si>
  <si>
    <t>B-0144</t>
  </si>
  <si>
    <t>ftr 2026 20110</t>
  </si>
  <si>
    <t>B-0013</t>
  </si>
  <si>
    <t>ftr202678136</t>
  </si>
  <si>
    <t>B-0179</t>
  </si>
  <si>
    <t>FTR 2026 71632</t>
  </si>
  <si>
    <t>B-0034</t>
  </si>
  <si>
    <t>FTR 2026 29675</t>
  </si>
  <si>
    <t>B-0212</t>
  </si>
  <si>
    <t xml:space="preserve">  ftr-2026-68548 </t>
  </si>
  <si>
    <t>B-0146</t>
  </si>
  <si>
    <t>FTR 2026 84641</t>
  </si>
  <si>
    <t>B-0266</t>
  </si>
  <si>
    <t>ftr 2026 73591</t>
  </si>
  <si>
    <t>B-0111</t>
  </si>
  <si>
    <t>ftr-2026-67105</t>
  </si>
  <si>
    <t>B-0114</t>
  </si>
  <si>
    <t xml:space="preserve">  ftr 2026 61428 </t>
  </si>
  <si>
    <t>B-0032</t>
  </si>
  <si>
    <t>ftr202650645</t>
  </si>
  <si>
    <t>B-0275</t>
  </si>
  <si>
    <t>FTR-2026-55669</t>
  </si>
  <si>
    <t>B-0157</t>
  </si>
  <si>
    <t>FTR 2026 38959</t>
  </si>
  <si>
    <t>B-0113</t>
  </si>
  <si>
    <t>ftr 2026 93306</t>
  </si>
  <si>
    <t>B-0070</t>
  </si>
  <si>
    <t>ftr202641684</t>
  </si>
  <si>
    <t>B-0024</t>
  </si>
  <si>
    <t xml:space="preserve">  FTR202639380 </t>
  </si>
  <si>
    <t>B-0172</t>
  </si>
  <si>
    <t>FTR 2026 93377</t>
  </si>
  <si>
    <t>B-0206</t>
  </si>
  <si>
    <t>ftr-2026-15409</t>
  </si>
  <si>
    <t>B-0192</t>
  </si>
  <si>
    <t>ftr-2026-28770</t>
  </si>
  <si>
    <t>B-0033</t>
  </si>
  <si>
    <t xml:space="preserve">  FTR202691837 </t>
  </si>
  <si>
    <t>B-0010</t>
  </si>
  <si>
    <t>ftr 2026 10878</t>
  </si>
  <si>
    <t>B-0198</t>
  </si>
  <si>
    <t>ftr-2026-93721</t>
  </si>
  <si>
    <t>B-0094</t>
  </si>
  <si>
    <t xml:space="preserve">  FTR-2026-95375 </t>
  </si>
  <si>
    <t>B-0121</t>
  </si>
  <si>
    <t>ftr 2026 85216</t>
  </si>
  <si>
    <t>B-0166</t>
  </si>
  <si>
    <t xml:space="preserve">  ftr 2026 87318 </t>
  </si>
  <si>
    <t>B-0003</t>
  </si>
  <si>
    <t>ftr 2026 97799</t>
  </si>
  <si>
    <t>B-0060</t>
  </si>
  <si>
    <t>B-0016</t>
  </si>
  <si>
    <t xml:space="preserve">  FTR202631266 </t>
  </si>
  <si>
    <t>B-0268</t>
  </si>
  <si>
    <t>ftr-2026-21923</t>
  </si>
  <si>
    <t>B-0031</t>
  </si>
  <si>
    <t xml:space="preserve">  ftr202628469 </t>
  </si>
  <si>
    <t>B-0248</t>
  </si>
  <si>
    <t xml:space="preserve">  FTR202652703 </t>
  </si>
  <si>
    <t>B-0096</t>
  </si>
  <si>
    <t>ftr 2026 45604</t>
  </si>
  <si>
    <t>B-0123</t>
  </si>
  <si>
    <t xml:space="preserve">  ftr 2026 73910 </t>
  </si>
  <si>
    <t>B-0234</t>
  </si>
  <si>
    <t>ftr 2026 31713</t>
  </si>
  <si>
    <t>B-0132</t>
  </si>
  <si>
    <t xml:space="preserve">  ftr 2026 48788 </t>
  </si>
  <si>
    <t>B-0110</t>
  </si>
  <si>
    <t xml:space="preserve">  FTR 2026 32035 </t>
  </si>
  <si>
    <t>B-0177</t>
  </si>
  <si>
    <t xml:space="preserve">  FTR 2026 57655 </t>
  </si>
  <si>
    <t>B-0141</t>
  </si>
  <si>
    <t>ftr 2026 39947</t>
  </si>
  <si>
    <t>B-0293</t>
  </si>
  <si>
    <t>Mükerrer şüphesi</t>
  </si>
  <si>
    <t>B-0208</t>
  </si>
  <si>
    <t>ftr202646344</t>
  </si>
  <si>
    <t>B-0215</t>
  </si>
  <si>
    <t>FTR 2026 21301</t>
  </si>
  <si>
    <t>B-0100</t>
  </si>
  <si>
    <t xml:space="preserve">  ftr-2026-35943 </t>
  </si>
  <si>
    <t>B-0280</t>
  </si>
  <si>
    <t xml:space="preserve">  FTR 2026 41324 </t>
  </si>
  <si>
    <t>B-0226</t>
  </si>
  <si>
    <t>ftr202643847</t>
  </si>
  <si>
    <t>B-0182</t>
  </si>
  <si>
    <t>ftr-2026-63064</t>
  </si>
  <si>
    <t>B-0285</t>
  </si>
  <si>
    <t>FTR202618172</t>
  </si>
  <si>
    <t>B-0124</t>
  </si>
  <si>
    <t>FTR202639019</t>
  </si>
  <si>
    <t>B-0126</t>
  </si>
  <si>
    <t>ftr 2026 70314</t>
  </si>
  <si>
    <t>B-0176</t>
  </si>
  <si>
    <t xml:space="preserve">  ftr 2026 51897 </t>
  </si>
  <si>
    <t>B-0255</t>
  </si>
  <si>
    <t>FTR 2026 10777</t>
  </si>
  <si>
    <t>B-0027</t>
  </si>
  <si>
    <t>ftr 2026 82737</t>
  </si>
  <si>
    <t>B-0243</t>
  </si>
  <si>
    <t>FTR 2026 91170</t>
  </si>
  <si>
    <t>B-0223</t>
  </si>
  <si>
    <t xml:space="preserve">  ftr 2026 85314 </t>
  </si>
  <si>
    <t>B-0115</t>
  </si>
  <si>
    <t xml:space="preserve">  ftr-2026-87903 </t>
  </si>
  <si>
    <t>B-0222</t>
  </si>
  <si>
    <t>FTR 2026 90865</t>
  </si>
  <si>
    <t>B-0229</t>
  </si>
  <si>
    <t xml:space="preserve">  ftr202696715 </t>
  </si>
  <si>
    <t>B-0174</t>
  </si>
  <si>
    <t xml:space="preserve">  ftr202660286 </t>
  </si>
  <si>
    <t>B-0254</t>
  </si>
  <si>
    <t xml:space="preserve">  ftr 2026 10777 </t>
  </si>
  <si>
    <t>B-0292</t>
  </si>
  <si>
    <t>ftr-2026-75013</t>
  </si>
  <si>
    <t>B-0057</t>
  </si>
  <si>
    <t>FTR 2026 54421</t>
  </si>
  <si>
    <t>B-0041</t>
  </si>
  <si>
    <t>FTR 2026 78205</t>
  </si>
  <si>
    <t>B-0122</t>
  </si>
  <si>
    <t>FTR 2026 88295</t>
  </si>
  <si>
    <t>B-0099</t>
  </si>
  <si>
    <t>FTR202626113</t>
  </si>
  <si>
    <t>B-0084</t>
  </si>
  <si>
    <t xml:space="preserve">  ftr202620736 </t>
  </si>
  <si>
    <t>B-0142</t>
  </si>
  <si>
    <t>ftr 2026 76314</t>
  </si>
  <si>
    <t>B-0001</t>
  </si>
  <si>
    <t xml:space="preserve">  ftr 2026 88195 </t>
  </si>
  <si>
    <t>B-0180</t>
  </si>
  <si>
    <t>ftr 2026 95894</t>
  </si>
  <si>
    <t>B-0068</t>
  </si>
  <si>
    <t>FTR 2026 96564</t>
  </si>
  <si>
    <t>B-0151</t>
  </si>
  <si>
    <t>FTR 2026 81722</t>
  </si>
  <si>
    <t>B-0055</t>
  </si>
  <si>
    <t>ftr-2026-93302</t>
  </si>
  <si>
    <t>B-0288</t>
  </si>
  <si>
    <t>FTR-2026-81827</t>
  </si>
  <si>
    <t>B-0203</t>
  </si>
  <si>
    <t>ftr 2026 84236</t>
  </si>
  <si>
    <t>B-0284</t>
  </si>
  <si>
    <t xml:space="preserve">  ftr 2026 31010 </t>
  </si>
  <si>
    <t>B-0103</t>
  </si>
  <si>
    <t>B-0276</t>
  </si>
  <si>
    <t>ftr202673436</t>
  </si>
  <si>
    <t>B-0225</t>
  </si>
  <si>
    <t xml:space="preserve">  ftr-2026-92542 </t>
  </si>
  <si>
    <t>B-0278</t>
  </si>
  <si>
    <t>FTR-2026-24615</t>
  </si>
  <si>
    <t>B-0161</t>
  </si>
  <si>
    <t xml:space="preserve">  FTR 2026 77299 </t>
  </si>
  <si>
    <t>B-0155</t>
  </si>
  <si>
    <t xml:space="preserve">  ftr-2026-80016 </t>
  </si>
  <si>
    <t>B-0181</t>
  </si>
  <si>
    <t>B-0128</t>
  </si>
  <si>
    <t xml:space="preserve">  ftr202659239 </t>
  </si>
  <si>
    <t>B-0129</t>
  </si>
  <si>
    <t>ftr202642697</t>
  </si>
  <si>
    <t>B-0020</t>
  </si>
  <si>
    <t>ftr-2026-71263</t>
  </si>
  <si>
    <t>B-0290</t>
  </si>
  <si>
    <t xml:space="preserve">  ftr 2026 83678 </t>
  </si>
  <si>
    <t>B-0106</t>
  </si>
  <si>
    <t xml:space="preserve">  FTR 2026 78987 </t>
  </si>
  <si>
    <t>B-0143</t>
  </si>
  <si>
    <t xml:space="preserve">  ftr 2026 90750 </t>
  </si>
  <si>
    <t>B-0025</t>
  </si>
  <si>
    <t>FTR 2026 56523</t>
  </si>
  <si>
    <t>B-0287</t>
  </si>
  <si>
    <t>FTR-2026-54549</t>
  </si>
  <si>
    <t>B-0004</t>
  </si>
  <si>
    <t>ftr-2026-39026</t>
  </si>
  <si>
    <t>B-0040</t>
  </si>
  <si>
    <t>ftr 2026 72973</t>
  </si>
  <si>
    <t>B-0076</t>
  </si>
  <si>
    <t>FTR 2026 94960</t>
  </si>
  <si>
    <t>B-0264</t>
  </si>
  <si>
    <t xml:space="preserve">  ftr-2026-52430 </t>
  </si>
  <si>
    <t>B-0064</t>
  </si>
  <si>
    <t>ftr 2026 88397</t>
  </si>
  <si>
    <t>B-0107</t>
  </si>
  <si>
    <t xml:space="preserve">  ftr 2026 54479 </t>
  </si>
  <si>
    <t>B-0030</t>
  </si>
  <si>
    <t>ftr 2026 61000</t>
  </si>
  <si>
    <t>B-0086</t>
  </si>
  <si>
    <t>ftr 2026 65759</t>
  </si>
  <si>
    <t>B-0186</t>
  </si>
  <si>
    <t>ftr 2026 14409</t>
  </si>
  <si>
    <t>B-0171</t>
  </si>
  <si>
    <t xml:space="preserve">  ftr202697022 </t>
  </si>
  <si>
    <t>B-0245</t>
  </si>
  <si>
    <t xml:space="preserve">  ftr 2026 89486 </t>
  </si>
  <si>
    <t>B-0131</t>
  </si>
  <si>
    <t>FTR 2026 57964</t>
  </si>
  <si>
    <t>B-0221</t>
  </si>
  <si>
    <t>FTR 2026 52266</t>
  </si>
  <si>
    <t>B-0239</t>
  </si>
  <si>
    <t>FTR202617142</t>
  </si>
  <si>
    <t>B-0249</t>
  </si>
  <si>
    <t xml:space="preserve">  FTR 2026 52703 </t>
  </si>
  <si>
    <t>B-0051</t>
  </si>
  <si>
    <t>ftr-2026-69977</t>
  </si>
  <si>
    <t>B-0082</t>
  </si>
  <si>
    <t xml:space="preserve">  ftr 2026 70577 </t>
  </si>
  <si>
    <t>B-0252</t>
  </si>
  <si>
    <t xml:space="preserve">  ftr 2026 45409 </t>
  </si>
  <si>
    <t>B-0067</t>
  </si>
  <si>
    <t>FTR 2026 35214</t>
  </si>
  <si>
    <t>B-0078</t>
  </si>
  <si>
    <t>FTR202683729</t>
  </si>
  <si>
    <t>B-0059</t>
  </si>
  <si>
    <t>FTR 2026 54053</t>
  </si>
  <si>
    <t>B-0088</t>
  </si>
  <si>
    <t xml:space="preserve">  ftr 2026 56066 </t>
  </si>
  <si>
    <t>B-0190</t>
  </si>
  <si>
    <t>ftr-2026-71565</t>
  </si>
  <si>
    <t>B-0260</t>
  </si>
  <si>
    <t xml:space="preserve">  ftr202694125 </t>
  </si>
  <si>
    <t>B-0012</t>
  </si>
  <si>
    <t>ftr202663205</t>
  </si>
  <si>
    <t>B-0217</t>
  </si>
  <si>
    <t xml:space="preserve">  FTR 2026 37509 </t>
  </si>
  <si>
    <t>B-0228</t>
  </si>
  <si>
    <t>ftr-2026-96715</t>
  </si>
  <si>
    <t>B-0246</t>
  </si>
  <si>
    <t>ftr-2026-83390</t>
  </si>
  <si>
    <t>B-0169</t>
  </si>
  <si>
    <t xml:space="preserve">  ftr-2026-16481 </t>
  </si>
  <si>
    <t>B-0093</t>
  </si>
  <si>
    <t>ftr202640439</t>
  </si>
  <si>
    <t>B-0194</t>
  </si>
  <si>
    <t>ftr202622792</t>
  </si>
  <si>
    <t>B-0048</t>
  </si>
  <si>
    <t xml:space="preserve">  ftr-2026-59574 </t>
  </si>
  <si>
    <t>B-0108</t>
  </si>
  <si>
    <t>B-0014</t>
  </si>
  <si>
    <t xml:space="preserve">  ftr-2026-50303 </t>
  </si>
  <si>
    <t>B-0191</t>
  </si>
  <si>
    <t>FTR 2026 85741</t>
  </si>
  <si>
    <t>B-0127</t>
  </si>
  <si>
    <t>ftr 2026 91894</t>
  </si>
  <si>
    <t>B-0058</t>
  </si>
  <si>
    <t>FTR202640152</t>
  </si>
  <si>
    <t>B-0202</t>
  </si>
  <si>
    <t>FTR202650386</t>
  </si>
  <si>
    <t>B-0237</t>
  </si>
  <si>
    <t>FTR202687350</t>
  </si>
  <si>
    <t>B-0056</t>
  </si>
  <si>
    <t>ftr 2026 71741</t>
  </si>
  <si>
    <t>B-0163</t>
  </si>
  <si>
    <t>ftr 2026 69112</t>
  </si>
  <si>
    <t>B-0035</t>
  </si>
  <si>
    <t xml:space="preserve">  ftr-2026-87057 </t>
  </si>
  <si>
    <t>B-0224</t>
  </si>
  <si>
    <t>ftr 2026 74321</t>
  </si>
  <si>
    <t>B-0138</t>
  </si>
  <si>
    <t>FTR 2026 22761</t>
  </si>
  <si>
    <t>B-0133</t>
  </si>
  <si>
    <t xml:space="preserve">  ftr 2026 10581 </t>
  </si>
  <si>
    <t>B-0105</t>
  </si>
  <si>
    <t>FTR 2026 34299</t>
  </si>
  <si>
    <t>B-0273</t>
  </si>
  <si>
    <t>ftr 2026 71370</t>
  </si>
  <si>
    <t>B-0120</t>
  </si>
  <si>
    <t>ftr 2026 92770</t>
  </si>
  <si>
    <t>B-0044</t>
  </si>
  <si>
    <t>FTR 2026 93507</t>
  </si>
  <si>
    <t>B-0104</t>
  </si>
  <si>
    <t>ftr-2026-87203</t>
  </si>
  <si>
    <t>B-0008</t>
  </si>
  <si>
    <t>FTR202628679</t>
  </si>
  <si>
    <t>B-0232</t>
  </si>
  <si>
    <t>ftr-2026-29234</t>
  </si>
  <si>
    <t>B-0261</t>
  </si>
  <si>
    <t>ftr202694125</t>
  </si>
  <si>
    <t>B-0265</t>
  </si>
  <si>
    <t>B-0156</t>
  </si>
  <si>
    <t>B-0154</t>
  </si>
  <si>
    <t>FTR 2026 27741</t>
  </si>
  <si>
    <t>B-0017</t>
  </si>
  <si>
    <t xml:space="preserve">  ftr-2026-16489 </t>
  </si>
  <si>
    <t>B-0080</t>
  </si>
  <si>
    <t xml:space="preserve">  FTR-2026-43315 </t>
  </si>
  <si>
    <t>B-0137</t>
  </si>
  <si>
    <t>ftr 2026 46072</t>
  </si>
  <si>
    <t>B-0087</t>
  </si>
  <si>
    <t xml:space="preserve">  ftr 2026 90503 </t>
  </si>
  <si>
    <t>B-0240</t>
  </si>
  <si>
    <t>ftr202620062</t>
  </si>
  <si>
    <t>B-0173</t>
  </si>
  <si>
    <t>B-0037</t>
  </si>
  <si>
    <t>FTR202669549</t>
  </si>
  <si>
    <t>B-0189</t>
  </si>
  <si>
    <t xml:space="preserve">  FTR-2026-36623 </t>
  </si>
  <si>
    <t>B-0270</t>
  </si>
  <si>
    <t>FTR 2026 91179</t>
  </si>
  <si>
    <t>B-0283</t>
  </si>
  <si>
    <t xml:space="preserve">  FTR202693835 </t>
  </si>
  <si>
    <t>B-0130</t>
  </si>
  <si>
    <t xml:space="preserve">  ftr 2026 72403 </t>
  </si>
  <si>
    <t>B-0236</t>
  </si>
  <si>
    <t>B-0251</t>
  </si>
  <si>
    <t>B-0250</t>
  </si>
  <si>
    <t xml:space="preserve">  ftr-2026-83678 </t>
  </si>
  <si>
    <t>B-0289</t>
  </si>
  <si>
    <t xml:space="preserve">  ftr202619323 </t>
  </si>
  <si>
    <t>B-0209</t>
  </si>
  <si>
    <t>FTR 2026 52392</t>
  </si>
  <si>
    <t>B-0205</t>
  </si>
  <si>
    <t xml:space="preserve">  FTR202685746 </t>
  </si>
  <si>
    <t>B-0098</t>
  </si>
  <si>
    <t xml:space="preserve">  ftr 2026 57882 </t>
  </si>
  <si>
    <t>B-0218</t>
  </si>
  <si>
    <t>FTR202651248</t>
  </si>
  <si>
    <t>B-0199</t>
  </si>
  <si>
    <t xml:space="preserve">  ftr-2026-80003 </t>
  </si>
  <si>
    <t>B-0196</t>
  </si>
  <si>
    <t>ftr 2026 94038</t>
  </si>
  <si>
    <t>B-0195</t>
  </si>
  <si>
    <t xml:space="preserve">  FTR 2026 47543 </t>
  </si>
  <si>
    <t>B-0090</t>
  </si>
  <si>
    <t>FTR 2026 50226</t>
  </si>
  <si>
    <t>B-0134</t>
  </si>
  <si>
    <t>FTR202662400</t>
  </si>
  <si>
    <t>B-0235</t>
  </si>
  <si>
    <t>ftr202631713</t>
  </si>
  <si>
    <t>B-0291</t>
  </si>
  <si>
    <t>B-0091</t>
  </si>
  <si>
    <t>FTR202636538</t>
  </si>
  <si>
    <t>B-0011</t>
  </si>
  <si>
    <t xml:space="preserve">  ftr202691194 </t>
  </si>
  <si>
    <t>B-0197</t>
  </si>
  <si>
    <t>ftr 2026 79759</t>
  </si>
  <si>
    <t>B-0241</t>
  </si>
  <si>
    <t xml:space="preserve">  ftr 2026 20062 </t>
  </si>
  <si>
    <t>B-0119</t>
  </si>
  <si>
    <t>ftr-2026-72173</t>
  </si>
  <si>
    <t>B-0204</t>
  </si>
  <si>
    <t xml:space="preserve">  ftr 2026 24663 </t>
  </si>
  <si>
    <t>B-0187</t>
  </si>
  <si>
    <t>B-0258</t>
  </si>
  <si>
    <t>B-0028</t>
  </si>
  <si>
    <t>FTR 2026 50615</t>
  </si>
  <si>
    <t>B-0112</t>
  </si>
  <si>
    <t>ftr202616273</t>
  </si>
  <si>
    <t>B-0092</t>
  </si>
  <si>
    <t>FTR 2026 53083</t>
  </si>
  <si>
    <t>B-0026</t>
  </si>
  <si>
    <t>ftr 2026 17094</t>
  </si>
  <si>
    <t>B-0147</t>
  </si>
  <si>
    <t>B-0193</t>
  </si>
  <si>
    <t>FTR202623407</t>
  </si>
  <si>
    <t>B-0279</t>
  </si>
  <si>
    <t>ftr202654880</t>
  </si>
  <si>
    <t>B-0077</t>
  </si>
  <si>
    <t xml:space="preserve">  FTR-2026-96783 </t>
  </si>
  <si>
    <t>B-0271</t>
  </si>
  <si>
    <t>ftr 2026 77580</t>
  </si>
  <si>
    <t>B-0095</t>
  </si>
  <si>
    <t xml:space="preserve">  ftr 2026 13746 </t>
  </si>
  <si>
    <t>B-0005</t>
  </si>
  <si>
    <t>ftr202697437</t>
  </si>
  <si>
    <t>B-0201</t>
  </si>
  <si>
    <t>FTR 2026 51978</t>
  </si>
  <si>
    <t>B-0042</t>
  </si>
  <si>
    <t>ftr202681712</t>
  </si>
  <si>
    <t>B-0148</t>
  </si>
  <si>
    <t>ftr-2026-61609</t>
  </si>
  <si>
    <t>B-0050</t>
  </si>
  <si>
    <t xml:space="preserve">  FTR 2026 82443 </t>
  </si>
  <si>
    <t>B-0253</t>
  </si>
  <si>
    <t>B-0052</t>
  </si>
  <si>
    <t>B-0213</t>
  </si>
  <si>
    <t>ftr 2026 22549</t>
  </si>
  <si>
    <t>B-0178</t>
  </si>
  <si>
    <t xml:space="preserve">  FTR202682133 </t>
  </si>
  <si>
    <t>B-0277</t>
  </si>
  <si>
    <t>ftr202648262</t>
  </si>
  <si>
    <t>B-0135</t>
  </si>
  <si>
    <t>FTR 2026 30890</t>
  </si>
  <si>
    <t>B-0230</t>
  </si>
  <si>
    <t>ftr202688320</t>
  </si>
  <si>
    <t>B-0073</t>
  </si>
  <si>
    <t>ftr-2026-35436</t>
  </si>
  <si>
    <t>B-0227</t>
  </si>
  <si>
    <t>B-0066</t>
  </si>
  <si>
    <t xml:space="preserve">  ftr 2026 58573 </t>
  </si>
  <si>
    <t>B-0244</t>
  </si>
  <si>
    <t>B-0242</t>
  </si>
  <si>
    <t>FTR202691170</t>
  </si>
  <si>
    <t>B-0168</t>
  </si>
  <si>
    <t>ftr-2026-53599</t>
  </si>
  <si>
    <t>B-0116</t>
  </si>
  <si>
    <t>FTR 2026 30883</t>
  </si>
  <si>
    <t>B-0015</t>
  </si>
  <si>
    <t xml:space="preserve">  FTR202626555 </t>
  </si>
  <si>
    <t>B-0259</t>
  </si>
  <si>
    <t>ftr-2026-26802</t>
  </si>
  <si>
    <t>B-0210</t>
  </si>
  <si>
    <t>B-0109</t>
  </si>
  <si>
    <t>ftr202675451</t>
  </si>
  <si>
    <t>B-0220</t>
  </si>
  <si>
    <t>ftr 2026 46159</t>
  </si>
  <si>
    <t>B-0257</t>
  </si>
  <si>
    <t>ftr 2026 39500</t>
  </si>
  <si>
    <t>B-0139</t>
  </si>
  <si>
    <t>ftr 2026 48058</t>
  </si>
  <si>
    <t>B-0072</t>
  </si>
  <si>
    <t>ftr 2026 46478</t>
  </si>
  <si>
    <t>B-0023</t>
  </si>
  <si>
    <t xml:space="preserve">  FTR 2026 17620 </t>
  </si>
  <si>
    <t>B-0061</t>
  </si>
  <si>
    <t>FTR 2026 78603</t>
  </si>
  <si>
    <t>B-0269</t>
  </si>
  <si>
    <t>ftr202635893</t>
  </si>
  <si>
    <t>B-0039</t>
  </si>
  <si>
    <t>ftr202632634</t>
  </si>
  <si>
    <t>B-0083</t>
  </si>
  <si>
    <t>FTR 2026 28148</t>
  </si>
  <si>
    <t>B-0071</t>
  </si>
  <si>
    <t>ftr202646597</t>
  </si>
  <si>
    <t>B-0267</t>
  </si>
  <si>
    <t>FTR202642225</t>
  </si>
  <si>
    <t>B-0075</t>
  </si>
  <si>
    <t>FTR 2026 14859</t>
  </si>
  <si>
    <t>B-0188</t>
  </si>
  <si>
    <t>ftr202644251</t>
  </si>
  <si>
    <t>B-0089</t>
  </si>
  <si>
    <t>FTR 2026 82810</t>
  </si>
  <si>
    <t>B-0006</t>
  </si>
  <si>
    <t>B-0053</t>
  </si>
  <si>
    <t>ftr202612079</t>
  </si>
  <si>
    <t>B-0149</t>
  </si>
  <si>
    <t xml:space="preserve">  FTR-2026-74130 </t>
  </si>
  <si>
    <t>B-0007</t>
  </si>
  <si>
    <t>ftr 2026 56563</t>
  </si>
  <si>
    <t>B-0216</t>
  </si>
  <si>
    <t xml:space="preserve">  FTR 2026 18289 </t>
  </si>
  <si>
    <t>B-0043</t>
  </si>
  <si>
    <t xml:space="preserve">  FTR-2026-73146 </t>
  </si>
  <si>
    <t>B-0117</t>
  </si>
  <si>
    <t>ftr 2026 74122</t>
  </si>
  <si>
    <t>B-0185</t>
  </si>
  <si>
    <t>FTR 2026 24952</t>
  </si>
  <si>
    <t>B-0256</t>
  </si>
  <si>
    <t>ftr-2026-39500</t>
  </si>
  <si>
    <t>B-0002</t>
  </si>
  <si>
    <t>B-0074</t>
  </si>
  <si>
    <t>FTR 2026 59055</t>
  </si>
  <si>
    <t>B-0263</t>
  </si>
  <si>
    <t xml:space="preserve">  ftr-2026-22151 </t>
  </si>
  <si>
    <t>B-0062</t>
  </si>
  <si>
    <t xml:space="preserve">  FTR-2026-18509 </t>
  </si>
  <si>
    <t>B-0022</t>
  </si>
  <si>
    <t xml:space="preserve">  FTR202680270 </t>
  </si>
  <si>
    <t>B-0018</t>
  </si>
  <si>
    <t>ftr 2026 55684</t>
  </si>
  <si>
    <t>B-0047</t>
  </si>
  <si>
    <t>B-0069</t>
  </si>
  <si>
    <t xml:space="preserve">  FTR202679365 </t>
  </si>
  <si>
    <t>B-0282</t>
  </si>
  <si>
    <t>ftr-2026-34489</t>
  </si>
  <si>
    <t>B-0101</t>
  </si>
  <si>
    <t>B-0063</t>
  </si>
  <si>
    <t xml:space="preserve">  ftr 2026 22681 </t>
  </si>
  <si>
    <t>B-0200</t>
  </si>
  <si>
    <t>FTR 2026 16869</t>
  </si>
  <si>
    <t>B-0102</t>
  </si>
  <si>
    <t>ftr-2026-28609</t>
  </si>
  <si>
    <t>B-0036</t>
  </si>
  <si>
    <t>ftr-2026-60347</t>
  </si>
  <si>
    <t>Mutabakat kuralları</t>
  </si>
  <si>
    <t>Analiz sırasında kullanılacak iş tanımları ve karar eşikleri.</t>
  </si>
  <si>
    <t>Konu</t>
  </si>
  <si>
    <t>Tanım</t>
  </si>
  <si>
    <t>Otomatik eşleşme</t>
  </si>
  <si>
    <t>Referans yalnız büyük-küçük harf, boşluk ve tire farkı taşıyorsa normalize edip eşleştirin.</t>
  </si>
  <si>
    <t>Aynı normalize referanslı birden fazla banka satırının toplamı defter tutarına eşitse kapatın.</t>
  </si>
  <si>
    <t>Masraf toleransı</t>
  </si>
  <si>
    <t>Referans eşleşiyor ve fark ₺1.000'in altındaysa banka masrafı olarak ayrı gösterin.</t>
  </si>
  <si>
    <t>İnsan incelemesi</t>
  </si>
  <si>
    <t>Referansın rakamı değişmişse veya mükerrer şüphesi varsa otomatik kapatmayın.</t>
  </si>
  <si>
    <t>Mutabakat Çalışması — Defter vs Banka</t>
  </si>
  <si>
    <t>Canlı formüllerle normalize edilmiş referans eşleştirmesi</t>
  </si>
  <si>
    <t>BÖLÜM 1: DEFTER BAZLI ANALİZ</t>
  </si>
  <si>
    <t>Defter Kayıt No</t>
  </si>
  <si>
    <t>Normalize Ref</t>
  </si>
  <si>
    <t>Defter Tutarı</t>
  </si>
  <si>
    <t>Banka Tutarı</t>
  </si>
  <si>
    <t>Fark</t>
  </si>
  <si>
    <t>Banka Kayıt Sayısı</t>
  </si>
  <si>
    <t>Durum</t>
  </si>
  <si>
    <t>Not</t>
  </si>
  <si>
    <t>BÖLÜM 2: BANKA BAZLI ANALİZ (Defterde Eşleşmeyen)</t>
  </si>
  <si>
    <t>Banka Sıra No</t>
  </si>
  <si>
    <t>Defter Kayıt Sayısı</t>
  </si>
  <si>
    <t>BÖLÜM 3: ÖZET ve MUTABAKAT KONTROLÜ</t>
  </si>
  <si>
    <t>DURUM ÖZETİ</t>
  </si>
  <si>
    <t>Kayıt Sayısı</t>
  </si>
  <si>
    <t>Toplam Tutar</t>
  </si>
  <si>
    <t>Tam Eşleşme</t>
  </si>
  <si>
    <t>✓ Güvenle kapatılabilir</t>
  </si>
  <si>
    <t>Kısmi Ödeme</t>
  </si>
  <si>
    <t>Banka Masrafı</t>
  </si>
  <si>
    <t>✓ Masraf ayrılarak kapatılabilir</t>
  </si>
  <si>
    <t>Yalnız Defterde</t>
  </si>
  <si>
    <t>○ Ödeme bekleniyor</t>
  </si>
  <si>
    <t>Yalnız Bankada</t>
  </si>
  <si>
    <t>⚠ Defterde karşılık yok</t>
  </si>
  <si>
    <t>Mükerrer Şüphesi</t>
  </si>
  <si>
    <t>⚠ Manuel kontrol gerekli</t>
  </si>
  <si>
    <t>İnsan İncelemesi</t>
  </si>
  <si>
    <t>⚠ Tutar farkı &gt; ₺1.000</t>
  </si>
  <si>
    <t>MUTABAKAT KONTROLÜ</t>
  </si>
  <si>
    <t>Kontrol</t>
  </si>
  <si>
    <t>Doğrulama</t>
  </si>
  <si>
    <t>Defter Toplam (Kaynak)</t>
  </si>
  <si>
    <t>Defter E sütunu toplamı</t>
  </si>
  <si>
    <t>Banka Toplam (Kaynak)</t>
  </si>
  <si>
    <t>Banka D sütunu toplamı</t>
  </si>
  <si>
    <t>Defter Bazlı Analiz Toplamı</t>
  </si>
  <si>
    <t>Banka Bazlı Analiz Toplamı</t>
  </si>
  <si>
    <t>Eşleşen Tutarlar (Defter)</t>
  </si>
  <si>
    <t>Otomatik kapatılabilecek defter tutarı</t>
  </si>
  <si>
    <t>Açık Fatura Tutarı</t>
  </si>
  <si>
    <t>Ödeme bekleyen faturalar</t>
  </si>
  <si>
    <t>İnceleme Gerektiren Tutar</t>
  </si>
  <si>
    <t>Manuel kontrol gerekli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</si>
</sst>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6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/>
    </xf>
    <xf numFmtId="3" fontId="0" fillId="0" borderId="0" xfId="0" applyNumberFormat="1"/>
    <xf numFmtId="0" fontId="6" fillId="8" borderId="0" xfId="0" applyFont="1" applyFill="1" applyAlignment="1">
      <alignment horizontal="center"/>
    </xf>
    <xf numFmtId="0" fontId="8" fillId="0" borderId="0" xfId="0" applyFont="1"/>
    <xf numFmtId="0" fontId="6" fillId="10" borderId="2" xfId="0" applyFont="1" applyFill="1" applyBorder="1"/>
    <xf numFmtId="0" fontId="0" fillId="0" borderId="2" xfId="0" applyBorder="1"/>
    <xf numFmtId="3" fontId="0" fillId="0" borderId="2" xfId="0" applyNumberFormat="1" applyBorder="1"/>
    <xf numFmtId="0" fontId="0" fillId="0" borderId="0" xfId="0" applyAlignment="1"/>
    <xf numFmtId="0" fontId="4" fillId="3" borderId="0" xfId="0" applyFont="1" applyFill="1" applyAlignment="1"/>
    <xf numFmtId="0" fontId="5" fillId="4" borderId="0" xfId="0" applyFont="1" applyFill="1" applyAlignment="1"/>
    <xf numFmtId="0" fontId="7" fillId="5" borderId="0" xfId="0" applyFont="1" applyFill="1" applyAlignment="1"/>
    <xf numFmtId="0" fontId="7" fillId="7" borderId="0" xfId="0" applyFont="1" applyFill="1" applyAlignment="1"/>
    <xf numFmtId="0" fontId="7" fillId="9" borderId="0" xfId="0" applyFont="1" applyFill="1" applyAlignment="1"/>
  </cellXfs>
  <cellStyles count="1">
    <cellStyle name="Normal" xfId="0" builtinId="0"/>
  </cellStyles>
  <dxfs count="8">
    <dxf>
      <fill>
        <patternFill patternType="solid">
          <fgColor indexed="64"/>
          <bgColor rgb="FFC6EFCE"/>
        </patternFill>
      </fill>
    </dxf>
    <dxf>
      <fill>
        <patternFill patternType="solid">
          <fgColor indexed="64"/>
          <bgColor rgb="FFFCE4D6"/>
        </patternFill>
      </fill>
    </dxf>
    <dxf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EB9C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E2EFDA"/>
        </patternFill>
      </fill>
    </dxf>
    <dxf>
      <fill>
        <patternFill patternType="solid">
          <fgColor indexed="64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fterKayitlari" displayName="DefterKayitlari" ref="A4:G276">
  <autoFilter ref="A4:G276" xr:uid="{00000000-0009-0000-0100-000001000000}"/>
  <tableColumns count="7">
    <tableColumn id="1" xr3:uid="{00000000-0010-0000-0000-000001000000}" name="Kayıt No"/>
    <tableColumn id="2" xr3:uid="{00000000-0010-0000-0000-000002000000}" name="Müşteri No"/>
    <tableColumn id="3" xr3:uid="{00000000-0010-0000-0000-000003000000}" name="Müşteri"/>
    <tableColumn id="4" xr3:uid="{00000000-0010-0000-0000-000004000000}" name="Belge No"/>
    <tableColumn id="5" xr3:uid="{00000000-0010-0000-0000-000005000000}" name="Tutar"/>
    <tableColumn id="6" xr3:uid="{00000000-0010-0000-0000-000006000000}" name="Tarih"/>
    <tableColumn id="7" xr3:uid="{00000000-0010-0000-0000-000007000000}" name="İşlem Türü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ankaHareketleri" displayName="BankaHareketleri" ref="A4:F297">
  <autoFilter ref="A4:F297" xr:uid="{00000000-0009-0000-0100-000002000000}"/>
  <tableColumns count="6">
    <tableColumn id="1" xr3:uid="{00000000-0010-0000-0100-000001000000}" name="Sıra No"/>
    <tableColumn id="2" xr3:uid="{00000000-0010-0000-0100-000002000000}" name="Açıklama"/>
    <tableColumn id="3" xr3:uid="{00000000-0010-0000-0100-000003000000}" name="Banka Referansı"/>
    <tableColumn id="4" xr3:uid="{00000000-0010-0000-0100-000004000000}" name="Tutar"/>
    <tableColumn id="5" xr3:uid="{00000000-0010-0000-0100-000005000000}" name="Tarih"/>
    <tableColumn id="6" xr3:uid="{00000000-0010-0000-0100-000006000000}" name="Banka Notu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sNotlari" displayName="IsNotlari" ref="A4:B8">
  <autoFilter ref="A4:B8" xr:uid="{00000000-0009-0000-0100-000003000000}"/>
  <tableColumns count="2">
    <tableColumn id="1" xr3:uid="{00000000-0010-0000-0200-000001000000}" name="Konu"/>
    <tableColumn id="2" xr3:uid="{00000000-0010-0000-02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"/>
  <sheetViews>
    <sheetView workbookViewId="0">
      <pane ySplit="4" topLeftCell="A5" activePane="bottomLeft" state="frozen"/>
      <selection pane="bottomLeft" sqref="A1:G1"/>
    </sheetView>
  </sheetViews>
  <sheetFormatPr defaultRowHeight="15"/>
  <cols>
    <col min="1" max="1" width="12" customWidth="1"/>
    <col min="2" max="2" width="13" customWidth="1"/>
    <col min="3" max="3" width="26" customWidth="1"/>
    <col min="4" max="4" width="20" customWidth="1"/>
    <col min="5" max="5" width="15" customWidth="1"/>
    <col min="6" max="6" width="13" customWidth="1"/>
    <col min="7" max="7" width="16" customWidth="1"/>
  </cols>
  <sheetData>
    <row r="1" spans="1:7" ht="27.95" customHeight="1">
      <c r="A1" s="6" t="s">
        <v>0</v>
      </c>
      <c r="B1" s="14"/>
      <c r="C1" s="14"/>
      <c r="D1" s="14"/>
      <c r="E1" s="14"/>
      <c r="F1" s="14"/>
      <c r="G1" s="14"/>
    </row>
    <row r="2" spans="1:7">
      <c r="A2" s="5" t="s">
        <v>1</v>
      </c>
      <c r="B2" s="14"/>
      <c r="C2" s="14"/>
      <c r="D2" s="14"/>
      <c r="E2" s="14"/>
      <c r="F2" s="14"/>
      <c r="G2" s="14"/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3">
        <v>170563</v>
      </c>
      <c r="F5" s="4">
        <v>46184</v>
      </c>
      <c r="G5" s="2" t="s">
        <v>13</v>
      </c>
    </row>
    <row r="6" spans="1:7">
      <c r="A6" s="2" t="s">
        <v>14</v>
      </c>
      <c r="B6" s="2" t="s">
        <v>15</v>
      </c>
      <c r="C6" s="2" t="s">
        <v>16</v>
      </c>
      <c r="D6" s="2" t="s">
        <v>17</v>
      </c>
      <c r="E6" s="3">
        <v>255585</v>
      </c>
      <c r="F6" s="4">
        <v>46157</v>
      </c>
      <c r="G6" s="2" t="s">
        <v>13</v>
      </c>
    </row>
    <row r="7" spans="1:7">
      <c r="A7" s="2" t="s">
        <v>18</v>
      </c>
      <c r="B7" s="2" t="s">
        <v>19</v>
      </c>
      <c r="C7" s="2" t="s">
        <v>20</v>
      </c>
      <c r="D7" s="2" t="s">
        <v>21</v>
      </c>
      <c r="E7" s="3">
        <v>21878</v>
      </c>
      <c r="F7" s="4">
        <v>46145</v>
      </c>
      <c r="G7" s="2" t="s">
        <v>13</v>
      </c>
    </row>
    <row r="8" spans="1:7">
      <c r="A8" s="2" t="s">
        <v>22</v>
      </c>
      <c r="B8" s="2" t="s">
        <v>23</v>
      </c>
      <c r="C8" s="2" t="s">
        <v>24</v>
      </c>
      <c r="D8" s="2" t="s">
        <v>25</v>
      </c>
      <c r="E8" s="3">
        <v>108263</v>
      </c>
      <c r="F8" s="4">
        <v>46156</v>
      </c>
      <c r="G8" s="2" t="s">
        <v>13</v>
      </c>
    </row>
    <row r="9" spans="1:7">
      <c r="A9" s="2" t="s">
        <v>26</v>
      </c>
      <c r="B9" s="2" t="s">
        <v>27</v>
      </c>
      <c r="C9" s="2" t="s">
        <v>28</v>
      </c>
      <c r="D9" s="2" t="s">
        <v>29</v>
      </c>
      <c r="E9" s="3">
        <v>186412</v>
      </c>
      <c r="F9" s="4">
        <v>46200</v>
      </c>
      <c r="G9" s="2" t="s">
        <v>13</v>
      </c>
    </row>
    <row r="10" spans="1:7">
      <c r="A10" s="2" t="s">
        <v>30</v>
      </c>
      <c r="B10" s="2" t="s">
        <v>31</v>
      </c>
      <c r="C10" s="2" t="s">
        <v>32</v>
      </c>
      <c r="D10" s="2" t="s">
        <v>33</v>
      </c>
      <c r="E10" s="3">
        <v>144882</v>
      </c>
      <c r="F10" s="4">
        <v>46196</v>
      </c>
      <c r="G10" s="2" t="s">
        <v>13</v>
      </c>
    </row>
    <row r="11" spans="1:7">
      <c r="A11" s="2" t="s">
        <v>34</v>
      </c>
      <c r="B11" s="2" t="s">
        <v>35</v>
      </c>
      <c r="C11" s="2" t="s">
        <v>36</v>
      </c>
      <c r="D11" s="2" t="s">
        <v>37</v>
      </c>
      <c r="E11" s="3">
        <v>29766</v>
      </c>
      <c r="F11" s="4">
        <v>46196</v>
      </c>
      <c r="G11" s="2" t="s">
        <v>13</v>
      </c>
    </row>
    <row r="12" spans="1:7">
      <c r="A12" s="2" t="s">
        <v>38</v>
      </c>
      <c r="B12" s="2" t="s">
        <v>39</v>
      </c>
      <c r="C12" s="2" t="s">
        <v>40</v>
      </c>
      <c r="D12" s="2" t="s">
        <v>41</v>
      </c>
      <c r="E12" s="3">
        <v>73425</v>
      </c>
      <c r="F12" s="4">
        <v>46154</v>
      </c>
      <c r="G12" s="2" t="s">
        <v>13</v>
      </c>
    </row>
    <row r="13" spans="1:7">
      <c r="A13" s="2" t="s">
        <v>42</v>
      </c>
      <c r="B13" s="2" t="s">
        <v>43</v>
      </c>
      <c r="C13" s="2" t="s">
        <v>44</v>
      </c>
      <c r="D13" s="2" t="s">
        <v>45</v>
      </c>
      <c r="E13" s="3">
        <v>159454</v>
      </c>
      <c r="F13" s="4">
        <v>46156</v>
      </c>
      <c r="G13" s="2" t="s">
        <v>13</v>
      </c>
    </row>
    <row r="14" spans="1:7">
      <c r="A14" s="2" t="s">
        <v>46</v>
      </c>
      <c r="B14" s="2" t="s">
        <v>47</v>
      </c>
      <c r="C14" s="2" t="s">
        <v>48</v>
      </c>
      <c r="D14" s="2" t="s">
        <v>49</v>
      </c>
      <c r="E14" s="3">
        <v>74091</v>
      </c>
      <c r="F14" s="4">
        <v>46113</v>
      </c>
      <c r="G14" s="2" t="s">
        <v>13</v>
      </c>
    </row>
    <row r="15" spans="1:7">
      <c r="A15" s="2" t="s">
        <v>50</v>
      </c>
      <c r="B15" s="2" t="s">
        <v>51</v>
      </c>
      <c r="C15" s="2" t="s">
        <v>52</v>
      </c>
      <c r="D15" s="2" t="s">
        <v>53</v>
      </c>
      <c r="E15" s="3">
        <v>208526</v>
      </c>
      <c r="F15" s="4">
        <v>46151</v>
      </c>
      <c r="G15" s="2" t="s">
        <v>13</v>
      </c>
    </row>
    <row r="16" spans="1:7">
      <c r="A16" s="2" t="s">
        <v>54</v>
      </c>
      <c r="B16" s="2" t="s">
        <v>55</v>
      </c>
      <c r="C16" s="2" t="s">
        <v>56</v>
      </c>
      <c r="D16" s="2" t="s">
        <v>57</v>
      </c>
      <c r="E16" s="3">
        <v>162717</v>
      </c>
      <c r="F16" s="4">
        <v>46118</v>
      </c>
      <c r="G16" s="2" t="s">
        <v>13</v>
      </c>
    </row>
    <row r="17" spans="1:7">
      <c r="A17" s="2" t="s">
        <v>58</v>
      </c>
      <c r="B17" s="2" t="s">
        <v>59</v>
      </c>
      <c r="C17" s="2" t="s">
        <v>60</v>
      </c>
      <c r="D17" s="2" t="s">
        <v>61</v>
      </c>
      <c r="E17" s="3">
        <v>23712</v>
      </c>
      <c r="F17" s="4">
        <v>46180</v>
      </c>
      <c r="G17" s="2" t="s">
        <v>13</v>
      </c>
    </row>
    <row r="18" spans="1:7">
      <c r="A18" s="2" t="s">
        <v>62</v>
      </c>
      <c r="B18" s="2" t="s">
        <v>63</v>
      </c>
      <c r="C18" s="2" t="s">
        <v>64</v>
      </c>
      <c r="D18" s="2" t="s">
        <v>65</v>
      </c>
      <c r="E18" s="3">
        <v>256415</v>
      </c>
      <c r="F18" s="4">
        <v>46186</v>
      </c>
      <c r="G18" s="2" t="s">
        <v>13</v>
      </c>
    </row>
    <row r="19" spans="1:7">
      <c r="A19" s="2" t="s">
        <v>66</v>
      </c>
      <c r="B19" s="2" t="s">
        <v>67</v>
      </c>
      <c r="C19" s="2" t="s">
        <v>68</v>
      </c>
      <c r="D19" s="2" t="s">
        <v>69</v>
      </c>
      <c r="E19" s="3">
        <v>133509</v>
      </c>
      <c r="F19" s="4">
        <v>46201</v>
      </c>
      <c r="G19" s="2" t="s">
        <v>13</v>
      </c>
    </row>
    <row r="20" spans="1:7">
      <c r="A20" s="2" t="s">
        <v>70</v>
      </c>
      <c r="B20" s="2" t="s">
        <v>71</v>
      </c>
      <c r="C20" s="2" t="s">
        <v>72</v>
      </c>
      <c r="D20" s="2" t="s">
        <v>73</v>
      </c>
      <c r="E20" s="3">
        <v>182700</v>
      </c>
      <c r="F20" s="4">
        <v>46189</v>
      </c>
      <c r="G20" s="2" t="s">
        <v>13</v>
      </c>
    </row>
    <row r="21" spans="1:7">
      <c r="A21" s="2" t="s">
        <v>74</v>
      </c>
      <c r="B21" s="2" t="s">
        <v>35</v>
      </c>
      <c r="C21" s="2" t="s">
        <v>36</v>
      </c>
      <c r="D21" s="2" t="s">
        <v>75</v>
      </c>
      <c r="E21" s="3">
        <v>51658</v>
      </c>
      <c r="F21" s="4">
        <v>46122</v>
      </c>
      <c r="G21" s="2" t="s">
        <v>13</v>
      </c>
    </row>
    <row r="22" spans="1:7">
      <c r="A22" s="2" t="s">
        <v>76</v>
      </c>
      <c r="B22" s="2" t="s">
        <v>23</v>
      </c>
      <c r="C22" s="2" t="s">
        <v>24</v>
      </c>
      <c r="D22" s="2" t="s">
        <v>77</v>
      </c>
      <c r="E22" s="3">
        <v>168471</v>
      </c>
      <c r="F22" s="4">
        <v>46169</v>
      </c>
      <c r="G22" s="2" t="s">
        <v>13</v>
      </c>
    </row>
    <row r="23" spans="1:7">
      <c r="A23" s="2" t="s">
        <v>78</v>
      </c>
      <c r="B23" s="2" t="s">
        <v>47</v>
      </c>
      <c r="C23" s="2" t="s">
        <v>48</v>
      </c>
      <c r="D23" s="2" t="s">
        <v>79</v>
      </c>
      <c r="E23" s="3">
        <v>55203</v>
      </c>
      <c r="F23" s="4">
        <v>46174</v>
      </c>
      <c r="G23" s="2" t="s">
        <v>13</v>
      </c>
    </row>
    <row r="24" spans="1:7">
      <c r="A24" s="2" t="s">
        <v>80</v>
      </c>
      <c r="B24" s="2" t="s">
        <v>71</v>
      </c>
      <c r="C24" s="2" t="s">
        <v>72</v>
      </c>
      <c r="D24" s="2" t="s">
        <v>81</v>
      </c>
      <c r="E24" s="3">
        <v>98053</v>
      </c>
      <c r="F24" s="4">
        <v>46143</v>
      </c>
      <c r="G24" s="2" t="s">
        <v>13</v>
      </c>
    </row>
    <row r="25" spans="1:7">
      <c r="A25" s="2" t="s">
        <v>82</v>
      </c>
      <c r="B25" s="2" t="s">
        <v>31</v>
      </c>
      <c r="C25" s="2" t="s">
        <v>32</v>
      </c>
      <c r="D25" s="2" t="s">
        <v>83</v>
      </c>
      <c r="E25" s="3">
        <v>234722</v>
      </c>
      <c r="F25" s="4">
        <v>46159</v>
      </c>
      <c r="G25" s="2" t="s">
        <v>13</v>
      </c>
    </row>
    <row r="26" spans="1:7">
      <c r="A26" s="2" t="s">
        <v>84</v>
      </c>
      <c r="B26" s="2" t="s">
        <v>85</v>
      </c>
      <c r="C26" s="2" t="s">
        <v>86</v>
      </c>
      <c r="D26" s="2" t="s">
        <v>87</v>
      </c>
      <c r="E26" s="3">
        <v>68860</v>
      </c>
      <c r="F26" s="4">
        <v>46142</v>
      </c>
      <c r="G26" s="2" t="s">
        <v>13</v>
      </c>
    </row>
    <row r="27" spans="1:7">
      <c r="A27" s="2" t="s">
        <v>88</v>
      </c>
      <c r="B27" s="2" t="s">
        <v>89</v>
      </c>
      <c r="C27" s="2" t="s">
        <v>90</v>
      </c>
      <c r="D27" s="2" t="s">
        <v>91</v>
      </c>
      <c r="E27" s="3">
        <v>169341</v>
      </c>
      <c r="F27" s="4">
        <v>46202</v>
      </c>
      <c r="G27" s="2" t="s">
        <v>13</v>
      </c>
    </row>
    <row r="28" spans="1:7">
      <c r="A28" s="2" t="s">
        <v>92</v>
      </c>
      <c r="B28" s="2" t="s">
        <v>93</v>
      </c>
      <c r="C28" s="2" t="s">
        <v>94</v>
      </c>
      <c r="D28" s="2" t="s">
        <v>95</v>
      </c>
      <c r="E28" s="3">
        <v>119299</v>
      </c>
      <c r="F28" s="4">
        <v>46163</v>
      </c>
      <c r="G28" s="2" t="s">
        <v>13</v>
      </c>
    </row>
    <row r="29" spans="1:7">
      <c r="A29" s="2" t="s">
        <v>96</v>
      </c>
      <c r="B29" s="2" t="s">
        <v>97</v>
      </c>
      <c r="C29" s="2" t="s">
        <v>98</v>
      </c>
      <c r="D29" s="2" t="s">
        <v>99</v>
      </c>
      <c r="E29" s="3">
        <v>200552</v>
      </c>
      <c r="F29" s="4">
        <v>46121</v>
      </c>
      <c r="G29" s="2" t="s">
        <v>13</v>
      </c>
    </row>
    <row r="30" spans="1:7">
      <c r="A30" s="2" t="s">
        <v>100</v>
      </c>
      <c r="B30" s="2" t="s">
        <v>97</v>
      </c>
      <c r="C30" s="2" t="s">
        <v>98</v>
      </c>
      <c r="D30" s="2" t="s">
        <v>101</v>
      </c>
      <c r="E30" s="3">
        <v>195079</v>
      </c>
      <c r="F30" s="4">
        <v>46183</v>
      </c>
      <c r="G30" s="2" t="s">
        <v>13</v>
      </c>
    </row>
    <row r="31" spans="1:7">
      <c r="A31" s="2" t="s">
        <v>102</v>
      </c>
      <c r="B31" s="2" t="s">
        <v>103</v>
      </c>
      <c r="C31" s="2" t="s">
        <v>104</v>
      </c>
      <c r="D31" s="2" t="s">
        <v>105</v>
      </c>
      <c r="E31" s="3">
        <v>141641</v>
      </c>
      <c r="F31" s="4">
        <v>46152</v>
      </c>
      <c r="G31" s="2" t="s">
        <v>13</v>
      </c>
    </row>
    <row r="32" spans="1:7">
      <c r="A32" s="2" t="s">
        <v>106</v>
      </c>
      <c r="B32" s="2" t="s">
        <v>107</v>
      </c>
      <c r="C32" s="2" t="s">
        <v>108</v>
      </c>
      <c r="D32" s="2" t="s">
        <v>109</v>
      </c>
      <c r="E32" s="3">
        <v>61345</v>
      </c>
      <c r="F32" s="4">
        <v>46137</v>
      </c>
      <c r="G32" s="2" t="s">
        <v>13</v>
      </c>
    </row>
    <row r="33" spans="1:7">
      <c r="A33" s="2" t="s">
        <v>110</v>
      </c>
      <c r="B33" s="2" t="s">
        <v>111</v>
      </c>
      <c r="C33" s="2" t="s">
        <v>112</v>
      </c>
      <c r="D33" s="2" t="s">
        <v>113</v>
      </c>
      <c r="E33" s="3">
        <v>131213</v>
      </c>
      <c r="F33" s="4">
        <v>46123</v>
      </c>
      <c r="G33" s="2" t="s">
        <v>13</v>
      </c>
    </row>
    <row r="34" spans="1:7">
      <c r="A34" s="2" t="s">
        <v>114</v>
      </c>
      <c r="B34" s="2" t="s">
        <v>43</v>
      </c>
      <c r="C34" s="2" t="s">
        <v>44</v>
      </c>
      <c r="D34" s="2" t="s">
        <v>115</v>
      </c>
      <c r="E34" s="3">
        <v>131957</v>
      </c>
      <c r="F34" s="4">
        <v>46173</v>
      </c>
      <c r="G34" s="2" t="s">
        <v>13</v>
      </c>
    </row>
    <row r="35" spans="1:7">
      <c r="A35" s="2" t="s">
        <v>116</v>
      </c>
      <c r="B35" s="2" t="s">
        <v>117</v>
      </c>
      <c r="C35" s="2" t="s">
        <v>118</v>
      </c>
      <c r="D35" s="2" t="s">
        <v>119</v>
      </c>
      <c r="E35" s="3">
        <v>207797</v>
      </c>
      <c r="F35" s="4">
        <v>46200</v>
      </c>
      <c r="G35" s="2" t="s">
        <v>13</v>
      </c>
    </row>
    <row r="36" spans="1:7">
      <c r="A36" s="2" t="s">
        <v>120</v>
      </c>
      <c r="B36" s="2" t="s">
        <v>67</v>
      </c>
      <c r="C36" s="2" t="s">
        <v>68</v>
      </c>
      <c r="D36" s="2" t="s">
        <v>121</v>
      </c>
      <c r="E36" s="3">
        <v>218829</v>
      </c>
      <c r="F36" s="4">
        <v>46158</v>
      </c>
      <c r="G36" s="2" t="s">
        <v>13</v>
      </c>
    </row>
    <row r="37" spans="1:7">
      <c r="A37" s="2" t="s">
        <v>122</v>
      </c>
      <c r="B37" s="2" t="s">
        <v>47</v>
      </c>
      <c r="C37" s="2" t="s">
        <v>48</v>
      </c>
      <c r="D37" s="2" t="s">
        <v>123</v>
      </c>
      <c r="E37" s="3">
        <v>75749</v>
      </c>
      <c r="F37" s="4">
        <v>46156</v>
      </c>
      <c r="G37" s="2" t="s">
        <v>13</v>
      </c>
    </row>
    <row r="38" spans="1:7">
      <c r="A38" s="2" t="s">
        <v>124</v>
      </c>
      <c r="B38" s="2" t="s">
        <v>103</v>
      </c>
      <c r="C38" s="2" t="s">
        <v>104</v>
      </c>
      <c r="D38" s="2" t="s">
        <v>125</v>
      </c>
      <c r="E38" s="3">
        <v>219622</v>
      </c>
      <c r="F38" s="4">
        <v>46131</v>
      </c>
      <c r="G38" s="2" t="s">
        <v>13</v>
      </c>
    </row>
    <row r="39" spans="1:7">
      <c r="A39" s="2" t="s">
        <v>126</v>
      </c>
      <c r="B39" s="2" t="s">
        <v>127</v>
      </c>
      <c r="C39" s="2" t="s">
        <v>128</v>
      </c>
      <c r="D39" s="2" t="s">
        <v>129</v>
      </c>
      <c r="E39" s="3">
        <v>86692</v>
      </c>
      <c r="F39" s="4">
        <v>46147</v>
      </c>
      <c r="G39" s="2" t="s">
        <v>13</v>
      </c>
    </row>
    <row r="40" spans="1:7">
      <c r="A40" s="2" t="s">
        <v>130</v>
      </c>
      <c r="B40" s="2" t="s">
        <v>131</v>
      </c>
      <c r="C40" s="2" t="s">
        <v>132</v>
      </c>
      <c r="D40" s="2" t="s">
        <v>133</v>
      </c>
      <c r="E40" s="3">
        <v>67372</v>
      </c>
      <c r="F40" s="4">
        <v>46124</v>
      </c>
      <c r="G40" s="2" t="s">
        <v>13</v>
      </c>
    </row>
    <row r="41" spans="1:7">
      <c r="A41" s="2" t="s">
        <v>134</v>
      </c>
      <c r="B41" s="2" t="s">
        <v>135</v>
      </c>
      <c r="C41" s="2" t="s">
        <v>136</v>
      </c>
      <c r="D41" s="2" t="s">
        <v>137</v>
      </c>
      <c r="E41" s="3">
        <v>162694</v>
      </c>
      <c r="F41" s="4">
        <v>46179</v>
      </c>
      <c r="G41" s="2" t="s">
        <v>13</v>
      </c>
    </row>
    <row r="42" spans="1:7">
      <c r="A42" s="2" t="s">
        <v>138</v>
      </c>
      <c r="B42" s="2" t="s">
        <v>117</v>
      </c>
      <c r="C42" s="2" t="s">
        <v>118</v>
      </c>
      <c r="D42" s="2" t="s">
        <v>139</v>
      </c>
      <c r="E42" s="3">
        <v>86126</v>
      </c>
      <c r="F42" s="4">
        <v>46127</v>
      </c>
      <c r="G42" s="2" t="s">
        <v>13</v>
      </c>
    </row>
    <row r="43" spans="1:7">
      <c r="A43" s="2" t="s">
        <v>140</v>
      </c>
      <c r="B43" s="2" t="s">
        <v>141</v>
      </c>
      <c r="C43" s="2" t="s">
        <v>142</v>
      </c>
      <c r="D43" s="2" t="s">
        <v>143</v>
      </c>
      <c r="E43" s="3">
        <v>103051</v>
      </c>
      <c r="F43" s="4">
        <v>46133</v>
      </c>
      <c r="G43" s="2" t="s">
        <v>13</v>
      </c>
    </row>
    <row r="44" spans="1:7">
      <c r="A44" s="2" t="s">
        <v>144</v>
      </c>
      <c r="B44" s="2" t="s">
        <v>85</v>
      </c>
      <c r="C44" s="2" t="s">
        <v>86</v>
      </c>
      <c r="D44" s="2" t="s">
        <v>145</v>
      </c>
      <c r="E44" s="3">
        <v>90348</v>
      </c>
      <c r="F44" s="4">
        <v>46125</v>
      </c>
      <c r="G44" s="2" t="s">
        <v>13</v>
      </c>
    </row>
    <row r="45" spans="1:7">
      <c r="A45" s="2" t="s">
        <v>146</v>
      </c>
      <c r="B45" s="2" t="s">
        <v>147</v>
      </c>
      <c r="C45" s="2" t="s">
        <v>148</v>
      </c>
      <c r="D45" s="2" t="s">
        <v>149</v>
      </c>
      <c r="E45" s="3">
        <v>52943</v>
      </c>
      <c r="F45" s="4">
        <v>46158</v>
      </c>
      <c r="G45" s="2" t="s">
        <v>13</v>
      </c>
    </row>
    <row r="46" spans="1:7">
      <c r="A46" s="2" t="s">
        <v>150</v>
      </c>
      <c r="B46" s="2" t="s">
        <v>23</v>
      </c>
      <c r="C46" s="2" t="s">
        <v>24</v>
      </c>
      <c r="D46" s="2" t="s">
        <v>151</v>
      </c>
      <c r="E46" s="3">
        <v>95683</v>
      </c>
      <c r="F46" s="4">
        <v>46167</v>
      </c>
      <c r="G46" s="2" t="s">
        <v>13</v>
      </c>
    </row>
    <row r="47" spans="1:7">
      <c r="A47" s="2" t="s">
        <v>152</v>
      </c>
      <c r="B47" s="2" t="s">
        <v>63</v>
      </c>
      <c r="C47" s="2" t="s">
        <v>64</v>
      </c>
      <c r="D47" s="2" t="s">
        <v>153</v>
      </c>
      <c r="E47" s="3">
        <v>126353</v>
      </c>
      <c r="F47" s="4">
        <v>46116</v>
      </c>
      <c r="G47" s="2" t="s">
        <v>13</v>
      </c>
    </row>
    <row r="48" spans="1:7">
      <c r="A48" s="2" t="s">
        <v>154</v>
      </c>
      <c r="B48" s="2" t="s">
        <v>155</v>
      </c>
      <c r="C48" s="2" t="s">
        <v>156</v>
      </c>
      <c r="D48" s="2" t="s">
        <v>157</v>
      </c>
      <c r="E48" s="3">
        <v>212317</v>
      </c>
      <c r="F48" s="4">
        <v>46188</v>
      </c>
      <c r="G48" s="2" t="s">
        <v>13</v>
      </c>
    </row>
    <row r="49" spans="1:7">
      <c r="A49" s="2" t="s">
        <v>158</v>
      </c>
      <c r="B49" s="2" t="s">
        <v>159</v>
      </c>
      <c r="C49" s="2" t="s">
        <v>160</v>
      </c>
      <c r="D49" s="2" t="s">
        <v>161</v>
      </c>
      <c r="E49" s="3">
        <v>53626</v>
      </c>
      <c r="F49" s="4">
        <v>46152</v>
      </c>
      <c r="G49" s="2" t="s">
        <v>13</v>
      </c>
    </row>
    <row r="50" spans="1:7">
      <c r="A50" s="2" t="s">
        <v>162</v>
      </c>
      <c r="B50" s="2" t="s">
        <v>163</v>
      </c>
      <c r="C50" s="2" t="s">
        <v>164</v>
      </c>
      <c r="D50" s="2" t="s">
        <v>165</v>
      </c>
      <c r="E50" s="3">
        <v>181608</v>
      </c>
      <c r="F50" s="4">
        <v>46185</v>
      </c>
      <c r="G50" s="2" t="s">
        <v>13</v>
      </c>
    </row>
    <row r="51" spans="1:7">
      <c r="A51" s="2" t="s">
        <v>166</v>
      </c>
      <c r="B51" s="2" t="s">
        <v>19</v>
      </c>
      <c r="C51" s="2" t="s">
        <v>20</v>
      </c>
      <c r="D51" s="2" t="s">
        <v>167</v>
      </c>
      <c r="E51" s="3">
        <v>28637</v>
      </c>
      <c r="F51" s="4">
        <v>46155</v>
      </c>
      <c r="G51" s="2" t="s">
        <v>13</v>
      </c>
    </row>
    <row r="52" spans="1:7">
      <c r="A52" s="2" t="s">
        <v>168</v>
      </c>
      <c r="B52" s="2" t="s">
        <v>169</v>
      </c>
      <c r="C52" s="2" t="s">
        <v>170</v>
      </c>
      <c r="D52" s="2" t="s">
        <v>171</v>
      </c>
      <c r="E52" s="3">
        <v>179970</v>
      </c>
      <c r="F52" s="4">
        <v>46187</v>
      </c>
      <c r="G52" s="2" t="s">
        <v>13</v>
      </c>
    </row>
    <row r="53" spans="1:7">
      <c r="A53" s="2" t="s">
        <v>172</v>
      </c>
      <c r="B53" s="2" t="s">
        <v>173</v>
      </c>
      <c r="C53" s="2" t="s">
        <v>174</v>
      </c>
      <c r="D53" s="2" t="s">
        <v>175</v>
      </c>
      <c r="E53" s="3">
        <v>169826</v>
      </c>
      <c r="F53" s="4">
        <v>46140</v>
      </c>
      <c r="G53" s="2" t="s">
        <v>13</v>
      </c>
    </row>
    <row r="54" spans="1:7">
      <c r="A54" s="2" t="s">
        <v>176</v>
      </c>
      <c r="B54" s="2" t="s">
        <v>131</v>
      </c>
      <c r="C54" s="2" t="s">
        <v>132</v>
      </c>
      <c r="D54" s="2" t="s">
        <v>177</v>
      </c>
      <c r="E54" s="3">
        <v>110975</v>
      </c>
      <c r="F54" s="4">
        <v>46142</v>
      </c>
      <c r="G54" s="2" t="s">
        <v>13</v>
      </c>
    </row>
    <row r="55" spans="1:7">
      <c r="A55" s="2" t="s">
        <v>178</v>
      </c>
      <c r="B55" s="2" t="s">
        <v>103</v>
      </c>
      <c r="C55" s="2" t="s">
        <v>104</v>
      </c>
      <c r="D55" s="2" t="s">
        <v>179</v>
      </c>
      <c r="E55" s="3">
        <v>158258</v>
      </c>
      <c r="F55" s="4">
        <v>46153</v>
      </c>
      <c r="G55" s="2" t="s">
        <v>13</v>
      </c>
    </row>
    <row r="56" spans="1:7">
      <c r="A56" s="2" t="s">
        <v>180</v>
      </c>
      <c r="B56" s="2" t="s">
        <v>181</v>
      </c>
      <c r="C56" s="2" t="s">
        <v>182</v>
      </c>
      <c r="D56" s="2" t="s">
        <v>183</v>
      </c>
      <c r="E56" s="3">
        <v>36267</v>
      </c>
      <c r="F56" s="4">
        <v>46119</v>
      </c>
      <c r="G56" s="2" t="s">
        <v>13</v>
      </c>
    </row>
    <row r="57" spans="1:7">
      <c r="A57" s="2" t="s">
        <v>184</v>
      </c>
      <c r="B57" s="2" t="s">
        <v>19</v>
      </c>
      <c r="C57" s="2" t="s">
        <v>20</v>
      </c>
      <c r="D57" s="2" t="s">
        <v>185</v>
      </c>
      <c r="E57" s="3">
        <v>209736</v>
      </c>
      <c r="F57" s="4">
        <v>46192</v>
      </c>
      <c r="G57" s="2" t="s">
        <v>13</v>
      </c>
    </row>
    <row r="58" spans="1:7">
      <c r="A58" s="2" t="s">
        <v>186</v>
      </c>
      <c r="B58" s="2" t="s">
        <v>27</v>
      </c>
      <c r="C58" s="2" t="s">
        <v>28</v>
      </c>
      <c r="D58" s="2" t="s">
        <v>187</v>
      </c>
      <c r="E58" s="3">
        <v>34182</v>
      </c>
      <c r="F58" s="4">
        <v>46167</v>
      </c>
      <c r="G58" s="2" t="s">
        <v>13</v>
      </c>
    </row>
    <row r="59" spans="1:7">
      <c r="A59" s="2" t="s">
        <v>188</v>
      </c>
      <c r="B59" s="2" t="s">
        <v>55</v>
      </c>
      <c r="C59" s="2" t="s">
        <v>56</v>
      </c>
      <c r="D59" s="2" t="s">
        <v>189</v>
      </c>
      <c r="E59" s="3">
        <v>52280</v>
      </c>
      <c r="F59" s="4">
        <v>46189</v>
      </c>
      <c r="G59" s="2" t="s">
        <v>13</v>
      </c>
    </row>
    <row r="60" spans="1:7">
      <c r="A60" s="2" t="s">
        <v>190</v>
      </c>
      <c r="B60" s="2" t="s">
        <v>191</v>
      </c>
      <c r="C60" s="2" t="s">
        <v>192</v>
      </c>
      <c r="D60" s="2" t="s">
        <v>193</v>
      </c>
      <c r="E60" s="3">
        <v>24163</v>
      </c>
      <c r="F60" s="4">
        <v>46122</v>
      </c>
      <c r="G60" s="2" t="s">
        <v>13</v>
      </c>
    </row>
    <row r="61" spans="1:7">
      <c r="A61" s="2" t="s">
        <v>194</v>
      </c>
      <c r="B61" s="2" t="s">
        <v>85</v>
      </c>
      <c r="C61" s="2" t="s">
        <v>86</v>
      </c>
      <c r="D61" s="2" t="s">
        <v>195</v>
      </c>
      <c r="E61" s="3">
        <v>51104</v>
      </c>
      <c r="F61" s="4">
        <v>46120</v>
      </c>
      <c r="G61" s="2" t="s">
        <v>13</v>
      </c>
    </row>
    <row r="62" spans="1:7">
      <c r="A62" s="2" t="s">
        <v>196</v>
      </c>
      <c r="B62" s="2" t="s">
        <v>181</v>
      </c>
      <c r="C62" s="2" t="s">
        <v>182</v>
      </c>
      <c r="D62" s="2" t="s">
        <v>197</v>
      </c>
      <c r="E62" s="3">
        <v>138216</v>
      </c>
      <c r="F62" s="4">
        <v>46125</v>
      </c>
      <c r="G62" s="2" t="s">
        <v>13</v>
      </c>
    </row>
    <row r="63" spans="1:7">
      <c r="A63" s="2" t="s">
        <v>198</v>
      </c>
      <c r="B63" s="2" t="s">
        <v>159</v>
      </c>
      <c r="C63" s="2" t="s">
        <v>160</v>
      </c>
      <c r="D63" s="2" t="s">
        <v>199</v>
      </c>
      <c r="E63" s="3">
        <v>139385</v>
      </c>
      <c r="F63" s="4">
        <v>46174</v>
      </c>
      <c r="G63" s="2" t="s">
        <v>13</v>
      </c>
    </row>
    <row r="64" spans="1:7">
      <c r="A64" s="2" t="s">
        <v>200</v>
      </c>
      <c r="B64" s="2" t="s">
        <v>201</v>
      </c>
      <c r="C64" s="2" t="s">
        <v>202</v>
      </c>
      <c r="D64" s="2" t="s">
        <v>203</v>
      </c>
      <c r="E64" s="3">
        <v>34289</v>
      </c>
      <c r="F64" s="4">
        <v>46193</v>
      </c>
      <c r="G64" s="2" t="s">
        <v>13</v>
      </c>
    </row>
    <row r="65" spans="1:7">
      <c r="A65" s="2" t="s">
        <v>204</v>
      </c>
      <c r="B65" s="2" t="s">
        <v>163</v>
      </c>
      <c r="C65" s="2" t="s">
        <v>164</v>
      </c>
      <c r="D65" s="2" t="s">
        <v>205</v>
      </c>
      <c r="E65" s="3">
        <v>101233</v>
      </c>
      <c r="F65" s="4">
        <v>46131</v>
      </c>
      <c r="G65" s="2" t="s">
        <v>13</v>
      </c>
    </row>
    <row r="66" spans="1:7">
      <c r="A66" s="2" t="s">
        <v>206</v>
      </c>
      <c r="B66" s="2" t="s">
        <v>35</v>
      </c>
      <c r="C66" s="2" t="s">
        <v>36</v>
      </c>
      <c r="D66" s="2" t="s">
        <v>207</v>
      </c>
      <c r="E66" s="3">
        <v>90014</v>
      </c>
      <c r="F66" s="4">
        <v>46119</v>
      </c>
      <c r="G66" s="2" t="s">
        <v>13</v>
      </c>
    </row>
    <row r="67" spans="1:7">
      <c r="A67" s="2" t="s">
        <v>208</v>
      </c>
      <c r="B67" s="2" t="s">
        <v>209</v>
      </c>
      <c r="C67" s="2" t="s">
        <v>210</v>
      </c>
      <c r="D67" s="2" t="s">
        <v>211</v>
      </c>
      <c r="E67" s="3">
        <v>223270</v>
      </c>
      <c r="F67" s="4">
        <v>46181</v>
      </c>
      <c r="G67" s="2" t="s">
        <v>13</v>
      </c>
    </row>
    <row r="68" spans="1:7">
      <c r="A68" s="2" t="s">
        <v>212</v>
      </c>
      <c r="B68" s="2" t="s">
        <v>169</v>
      </c>
      <c r="C68" s="2" t="s">
        <v>170</v>
      </c>
      <c r="D68" s="2" t="s">
        <v>213</v>
      </c>
      <c r="E68" s="3">
        <v>171936</v>
      </c>
      <c r="F68" s="4">
        <v>46179</v>
      </c>
      <c r="G68" s="2" t="s">
        <v>13</v>
      </c>
    </row>
    <row r="69" spans="1:7">
      <c r="A69" s="2" t="s">
        <v>214</v>
      </c>
      <c r="B69" s="2" t="s">
        <v>71</v>
      </c>
      <c r="C69" s="2" t="s">
        <v>72</v>
      </c>
      <c r="D69" s="2" t="s">
        <v>215</v>
      </c>
      <c r="E69" s="3">
        <v>144950</v>
      </c>
      <c r="F69" s="4">
        <v>46173</v>
      </c>
      <c r="G69" s="2" t="s">
        <v>13</v>
      </c>
    </row>
    <row r="70" spans="1:7">
      <c r="A70" s="2" t="s">
        <v>216</v>
      </c>
      <c r="B70" s="2" t="s">
        <v>159</v>
      </c>
      <c r="C70" s="2" t="s">
        <v>160</v>
      </c>
      <c r="D70" s="2" t="s">
        <v>217</v>
      </c>
      <c r="E70" s="3">
        <v>103960</v>
      </c>
      <c r="F70" s="4">
        <v>46123</v>
      </c>
      <c r="G70" s="2" t="s">
        <v>13</v>
      </c>
    </row>
    <row r="71" spans="1:7">
      <c r="A71" s="2" t="s">
        <v>218</v>
      </c>
      <c r="B71" s="2" t="s">
        <v>219</v>
      </c>
      <c r="C71" s="2" t="s">
        <v>220</v>
      </c>
      <c r="D71" s="2" t="s">
        <v>221</v>
      </c>
      <c r="E71" s="3">
        <v>29515</v>
      </c>
      <c r="F71" s="4">
        <v>46202</v>
      </c>
      <c r="G71" s="2" t="s">
        <v>13</v>
      </c>
    </row>
    <row r="72" spans="1:7">
      <c r="A72" s="2" t="s">
        <v>222</v>
      </c>
      <c r="B72" s="2" t="s">
        <v>223</v>
      </c>
      <c r="C72" s="2" t="s">
        <v>224</v>
      </c>
      <c r="D72" s="2" t="s">
        <v>225</v>
      </c>
      <c r="E72" s="3">
        <v>229204</v>
      </c>
      <c r="F72" s="4">
        <v>46138</v>
      </c>
      <c r="G72" s="2" t="s">
        <v>13</v>
      </c>
    </row>
    <row r="73" spans="1:7">
      <c r="A73" s="2" t="s">
        <v>226</v>
      </c>
      <c r="B73" s="2" t="s">
        <v>181</v>
      </c>
      <c r="C73" s="2" t="s">
        <v>182</v>
      </c>
      <c r="D73" s="2" t="s">
        <v>227</v>
      </c>
      <c r="E73" s="3">
        <v>184676</v>
      </c>
      <c r="F73" s="4">
        <v>46138</v>
      </c>
      <c r="G73" s="2" t="s">
        <v>13</v>
      </c>
    </row>
    <row r="74" spans="1:7">
      <c r="A74" s="2" t="s">
        <v>228</v>
      </c>
      <c r="B74" s="2" t="s">
        <v>223</v>
      </c>
      <c r="C74" s="2" t="s">
        <v>224</v>
      </c>
      <c r="D74" s="2" t="s">
        <v>229</v>
      </c>
      <c r="E74" s="3">
        <v>162358</v>
      </c>
      <c r="F74" s="4">
        <v>46136</v>
      </c>
      <c r="G74" s="2" t="s">
        <v>13</v>
      </c>
    </row>
    <row r="75" spans="1:7">
      <c r="A75" s="2" t="s">
        <v>230</v>
      </c>
      <c r="B75" s="2" t="s">
        <v>231</v>
      </c>
      <c r="C75" s="2" t="s">
        <v>232</v>
      </c>
      <c r="D75" s="2" t="s">
        <v>233</v>
      </c>
      <c r="E75" s="3">
        <v>147008</v>
      </c>
      <c r="F75" s="4">
        <v>46134</v>
      </c>
      <c r="G75" s="2" t="s">
        <v>13</v>
      </c>
    </row>
    <row r="76" spans="1:7">
      <c r="A76" s="2" t="s">
        <v>234</v>
      </c>
      <c r="B76" s="2" t="s">
        <v>89</v>
      </c>
      <c r="C76" s="2" t="s">
        <v>90</v>
      </c>
      <c r="D76" s="2" t="s">
        <v>235</v>
      </c>
      <c r="E76" s="3">
        <v>61775</v>
      </c>
      <c r="F76" s="4">
        <v>46178</v>
      </c>
      <c r="G76" s="2" t="s">
        <v>13</v>
      </c>
    </row>
    <row r="77" spans="1:7">
      <c r="A77" s="2" t="s">
        <v>236</v>
      </c>
      <c r="B77" s="2" t="s">
        <v>27</v>
      </c>
      <c r="C77" s="2" t="s">
        <v>28</v>
      </c>
      <c r="D77" s="2" t="s">
        <v>237</v>
      </c>
      <c r="E77" s="3">
        <v>68286</v>
      </c>
      <c r="F77" s="4">
        <v>46129</v>
      </c>
      <c r="G77" s="2" t="s">
        <v>13</v>
      </c>
    </row>
    <row r="78" spans="1:7">
      <c r="A78" s="2" t="s">
        <v>238</v>
      </c>
      <c r="B78" s="2" t="s">
        <v>23</v>
      </c>
      <c r="C78" s="2" t="s">
        <v>24</v>
      </c>
      <c r="D78" s="2" t="s">
        <v>239</v>
      </c>
      <c r="E78" s="3">
        <v>151456</v>
      </c>
      <c r="F78" s="4">
        <v>46154</v>
      </c>
      <c r="G78" s="2" t="s">
        <v>13</v>
      </c>
    </row>
    <row r="79" spans="1:7">
      <c r="A79" s="2" t="s">
        <v>240</v>
      </c>
      <c r="B79" s="2" t="s">
        <v>241</v>
      </c>
      <c r="C79" s="2" t="s">
        <v>242</v>
      </c>
      <c r="D79" s="2" t="s">
        <v>243</v>
      </c>
      <c r="E79" s="3">
        <v>184118</v>
      </c>
      <c r="F79" s="4">
        <v>46133</v>
      </c>
      <c r="G79" s="2" t="s">
        <v>13</v>
      </c>
    </row>
    <row r="80" spans="1:7">
      <c r="A80" s="2" t="s">
        <v>244</v>
      </c>
      <c r="B80" s="2" t="s">
        <v>163</v>
      </c>
      <c r="C80" s="2" t="s">
        <v>164</v>
      </c>
      <c r="D80" s="2" t="s">
        <v>245</v>
      </c>
      <c r="E80" s="3">
        <v>195563</v>
      </c>
      <c r="F80" s="4">
        <v>46134</v>
      </c>
      <c r="G80" s="2" t="s">
        <v>13</v>
      </c>
    </row>
    <row r="81" spans="1:7">
      <c r="A81" s="2" t="s">
        <v>246</v>
      </c>
      <c r="B81" s="2" t="s">
        <v>209</v>
      </c>
      <c r="C81" s="2" t="s">
        <v>210</v>
      </c>
      <c r="D81" s="2" t="s">
        <v>247</v>
      </c>
      <c r="E81" s="3">
        <v>211343</v>
      </c>
      <c r="F81" s="4">
        <v>46132</v>
      </c>
      <c r="G81" s="2" t="s">
        <v>13</v>
      </c>
    </row>
    <row r="82" spans="1:7">
      <c r="A82" s="2" t="s">
        <v>248</v>
      </c>
      <c r="B82" s="2" t="s">
        <v>249</v>
      </c>
      <c r="C82" s="2" t="s">
        <v>250</v>
      </c>
      <c r="D82" s="2" t="s">
        <v>251</v>
      </c>
      <c r="E82" s="3">
        <v>258489</v>
      </c>
      <c r="F82" s="4">
        <v>46128</v>
      </c>
      <c r="G82" s="2" t="s">
        <v>13</v>
      </c>
    </row>
    <row r="83" spans="1:7">
      <c r="A83" s="2" t="s">
        <v>252</v>
      </c>
      <c r="B83" s="2" t="s">
        <v>253</v>
      </c>
      <c r="C83" s="2" t="s">
        <v>254</v>
      </c>
      <c r="D83" s="2" t="s">
        <v>255</v>
      </c>
      <c r="E83" s="3">
        <v>88227</v>
      </c>
      <c r="F83" s="4">
        <v>46189</v>
      </c>
      <c r="G83" s="2" t="s">
        <v>13</v>
      </c>
    </row>
    <row r="84" spans="1:7">
      <c r="A84" s="2" t="s">
        <v>256</v>
      </c>
      <c r="B84" s="2" t="s">
        <v>19</v>
      </c>
      <c r="C84" s="2" t="s">
        <v>20</v>
      </c>
      <c r="D84" s="2" t="s">
        <v>257</v>
      </c>
      <c r="E84" s="3">
        <v>31082</v>
      </c>
      <c r="F84" s="4">
        <v>46203</v>
      </c>
      <c r="G84" s="2" t="s">
        <v>13</v>
      </c>
    </row>
    <row r="85" spans="1:7">
      <c r="A85" s="2" t="s">
        <v>258</v>
      </c>
      <c r="B85" s="2" t="s">
        <v>219</v>
      </c>
      <c r="C85" s="2" t="s">
        <v>220</v>
      </c>
      <c r="D85" s="2" t="s">
        <v>259</v>
      </c>
      <c r="E85" s="3">
        <v>164249</v>
      </c>
      <c r="F85" s="4">
        <v>46150</v>
      </c>
      <c r="G85" s="2" t="s">
        <v>13</v>
      </c>
    </row>
    <row r="86" spans="1:7">
      <c r="A86" s="2" t="s">
        <v>260</v>
      </c>
      <c r="B86" s="2" t="s">
        <v>261</v>
      </c>
      <c r="C86" s="2" t="s">
        <v>262</v>
      </c>
      <c r="D86" s="2" t="s">
        <v>263</v>
      </c>
      <c r="E86" s="3">
        <v>155499</v>
      </c>
      <c r="F86" s="4">
        <v>46148</v>
      </c>
      <c r="G86" s="2" t="s">
        <v>13</v>
      </c>
    </row>
    <row r="87" spans="1:7">
      <c r="A87" s="2" t="s">
        <v>264</v>
      </c>
      <c r="B87" s="2" t="s">
        <v>93</v>
      </c>
      <c r="C87" s="2" t="s">
        <v>94</v>
      </c>
      <c r="D87" s="2" t="s">
        <v>265</v>
      </c>
      <c r="E87" s="3">
        <v>233216</v>
      </c>
      <c r="F87" s="4">
        <v>46134</v>
      </c>
      <c r="G87" s="2" t="s">
        <v>13</v>
      </c>
    </row>
    <row r="88" spans="1:7">
      <c r="A88" s="2" t="s">
        <v>266</v>
      </c>
      <c r="B88" s="2" t="s">
        <v>141</v>
      </c>
      <c r="C88" s="2" t="s">
        <v>142</v>
      </c>
      <c r="D88" s="2" t="s">
        <v>267</v>
      </c>
      <c r="E88" s="3">
        <v>230870</v>
      </c>
      <c r="F88" s="4">
        <v>46172</v>
      </c>
      <c r="G88" s="2" t="s">
        <v>13</v>
      </c>
    </row>
    <row r="89" spans="1:7">
      <c r="A89" s="2" t="s">
        <v>268</v>
      </c>
      <c r="B89" s="2" t="s">
        <v>223</v>
      </c>
      <c r="C89" s="2" t="s">
        <v>224</v>
      </c>
      <c r="D89" s="2" t="s">
        <v>269</v>
      </c>
      <c r="E89" s="3">
        <v>66508</v>
      </c>
      <c r="F89" s="4">
        <v>46194</v>
      </c>
      <c r="G89" s="2" t="s">
        <v>13</v>
      </c>
    </row>
    <row r="90" spans="1:7">
      <c r="A90" s="2" t="s">
        <v>270</v>
      </c>
      <c r="B90" s="2" t="s">
        <v>231</v>
      </c>
      <c r="C90" s="2" t="s">
        <v>232</v>
      </c>
      <c r="D90" s="2" t="s">
        <v>271</v>
      </c>
      <c r="E90" s="3">
        <v>258000</v>
      </c>
      <c r="F90" s="4">
        <v>46188</v>
      </c>
      <c r="G90" s="2" t="s">
        <v>13</v>
      </c>
    </row>
    <row r="91" spans="1:7">
      <c r="A91" s="2" t="s">
        <v>272</v>
      </c>
      <c r="B91" s="2" t="s">
        <v>273</v>
      </c>
      <c r="C91" s="2" t="s">
        <v>274</v>
      </c>
      <c r="D91" s="2" t="s">
        <v>275</v>
      </c>
      <c r="E91" s="3">
        <v>44463</v>
      </c>
      <c r="F91" s="4">
        <v>46124</v>
      </c>
      <c r="G91" s="2" t="s">
        <v>13</v>
      </c>
    </row>
    <row r="92" spans="1:7">
      <c r="A92" s="2" t="s">
        <v>276</v>
      </c>
      <c r="B92" s="2" t="s">
        <v>277</v>
      </c>
      <c r="C92" s="2" t="s">
        <v>278</v>
      </c>
      <c r="D92" s="2" t="s">
        <v>279</v>
      </c>
      <c r="E92" s="3">
        <v>221805</v>
      </c>
      <c r="F92" s="4">
        <v>46126</v>
      </c>
      <c r="G92" s="2" t="s">
        <v>13</v>
      </c>
    </row>
    <row r="93" spans="1:7">
      <c r="A93" s="2" t="s">
        <v>280</v>
      </c>
      <c r="B93" s="2" t="s">
        <v>223</v>
      </c>
      <c r="C93" s="2" t="s">
        <v>224</v>
      </c>
      <c r="D93" s="2" t="s">
        <v>281</v>
      </c>
      <c r="E93" s="3">
        <v>86945</v>
      </c>
      <c r="F93" s="4">
        <v>46132</v>
      </c>
      <c r="G93" s="2" t="s">
        <v>13</v>
      </c>
    </row>
    <row r="94" spans="1:7">
      <c r="A94" s="2" t="s">
        <v>282</v>
      </c>
      <c r="B94" s="2" t="s">
        <v>23</v>
      </c>
      <c r="C94" s="2" t="s">
        <v>24</v>
      </c>
      <c r="D94" s="2" t="s">
        <v>283</v>
      </c>
      <c r="E94" s="3">
        <v>224939</v>
      </c>
      <c r="F94" s="4">
        <v>46153</v>
      </c>
      <c r="G94" s="2" t="s">
        <v>13</v>
      </c>
    </row>
    <row r="95" spans="1:7">
      <c r="A95" s="2" t="s">
        <v>284</v>
      </c>
      <c r="B95" s="2" t="s">
        <v>35</v>
      </c>
      <c r="C95" s="2" t="s">
        <v>36</v>
      </c>
      <c r="D95" s="2" t="s">
        <v>285</v>
      </c>
      <c r="E95" s="3">
        <v>69945</v>
      </c>
      <c r="F95" s="4">
        <v>46169</v>
      </c>
      <c r="G95" s="2" t="s">
        <v>13</v>
      </c>
    </row>
    <row r="96" spans="1:7">
      <c r="A96" s="2" t="s">
        <v>286</v>
      </c>
      <c r="B96" s="2" t="s">
        <v>103</v>
      </c>
      <c r="C96" s="2" t="s">
        <v>104</v>
      </c>
      <c r="D96" s="2" t="s">
        <v>287</v>
      </c>
      <c r="E96" s="3">
        <v>68954</v>
      </c>
      <c r="F96" s="4">
        <v>46155</v>
      </c>
      <c r="G96" s="2" t="s">
        <v>13</v>
      </c>
    </row>
    <row r="97" spans="1:7">
      <c r="A97" s="2" t="s">
        <v>288</v>
      </c>
      <c r="B97" s="2" t="s">
        <v>231</v>
      </c>
      <c r="C97" s="2" t="s">
        <v>232</v>
      </c>
      <c r="D97" s="2" t="s">
        <v>289</v>
      </c>
      <c r="E97" s="3">
        <v>244678</v>
      </c>
      <c r="F97" s="4">
        <v>46135</v>
      </c>
      <c r="G97" s="2" t="s">
        <v>13</v>
      </c>
    </row>
    <row r="98" spans="1:7">
      <c r="A98" s="2" t="s">
        <v>290</v>
      </c>
      <c r="B98" s="2" t="s">
        <v>127</v>
      </c>
      <c r="C98" s="2" t="s">
        <v>128</v>
      </c>
      <c r="D98" s="2" t="s">
        <v>291</v>
      </c>
      <c r="E98" s="3">
        <v>117396</v>
      </c>
      <c r="F98" s="4">
        <v>46152</v>
      </c>
      <c r="G98" s="2" t="s">
        <v>13</v>
      </c>
    </row>
    <row r="99" spans="1:7">
      <c r="A99" s="2" t="s">
        <v>292</v>
      </c>
      <c r="B99" s="2" t="s">
        <v>159</v>
      </c>
      <c r="C99" s="2" t="s">
        <v>160</v>
      </c>
      <c r="D99" s="2" t="s">
        <v>293</v>
      </c>
      <c r="E99" s="3">
        <v>30969</v>
      </c>
      <c r="F99" s="4">
        <v>46125</v>
      </c>
      <c r="G99" s="2" t="s">
        <v>13</v>
      </c>
    </row>
    <row r="100" spans="1:7">
      <c r="A100" s="2" t="s">
        <v>294</v>
      </c>
      <c r="B100" s="2" t="s">
        <v>295</v>
      </c>
      <c r="C100" s="2" t="s">
        <v>296</v>
      </c>
      <c r="D100" s="2" t="s">
        <v>297</v>
      </c>
      <c r="E100" s="3">
        <v>214658</v>
      </c>
      <c r="F100" s="4">
        <v>46117</v>
      </c>
      <c r="G100" s="2" t="s">
        <v>13</v>
      </c>
    </row>
    <row r="101" spans="1:7">
      <c r="A101" s="2" t="s">
        <v>298</v>
      </c>
      <c r="B101" s="2" t="s">
        <v>107</v>
      </c>
      <c r="C101" s="2" t="s">
        <v>108</v>
      </c>
      <c r="D101" s="2" t="s">
        <v>299</v>
      </c>
      <c r="E101" s="3">
        <v>182107</v>
      </c>
      <c r="F101" s="4">
        <v>46155</v>
      </c>
      <c r="G101" s="2" t="s">
        <v>13</v>
      </c>
    </row>
    <row r="102" spans="1:7">
      <c r="A102" s="2" t="s">
        <v>300</v>
      </c>
      <c r="B102" s="2" t="s">
        <v>107</v>
      </c>
      <c r="C102" s="2" t="s">
        <v>108</v>
      </c>
      <c r="D102" s="2" t="s">
        <v>301</v>
      </c>
      <c r="E102" s="3">
        <v>123064</v>
      </c>
      <c r="F102" s="4">
        <v>46196</v>
      </c>
      <c r="G102" s="2" t="s">
        <v>13</v>
      </c>
    </row>
    <row r="103" spans="1:7">
      <c r="A103" s="2" t="s">
        <v>302</v>
      </c>
      <c r="B103" s="2" t="s">
        <v>55</v>
      </c>
      <c r="C103" s="2" t="s">
        <v>56</v>
      </c>
      <c r="D103" s="2" t="s">
        <v>303</v>
      </c>
      <c r="E103" s="3">
        <v>20421</v>
      </c>
      <c r="F103" s="4">
        <v>46188</v>
      </c>
      <c r="G103" s="2" t="s">
        <v>13</v>
      </c>
    </row>
    <row r="104" spans="1:7">
      <c r="A104" s="2" t="s">
        <v>304</v>
      </c>
      <c r="B104" s="2" t="s">
        <v>305</v>
      </c>
      <c r="C104" s="2" t="s">
        <v>306</v>
      </c>
      <c r="D104" s="2" t="s">
        <v>307</v>
      </c>
      <c r="E104" s="3">
        <v>151271</v>
      </c>
      <c r="F104" s="4">
        <v>46128</v>
      </c>
      <c r="G104" s="2" t="s">
        <v>13</v>
      </c>
    </row>
    <row r="105" spans="1:7">
      <c r="A105" s="2" t="s">
        <v>308</v>
      </c>
      <c r="B105" s="2" t="s">
        <v>141</v>
      </c>
      <c r="C105" s="2" t="s">
        <v>142</v>
      </c>
      <c r="D105" s="2" t="s">
        <v>309</v>
      </c>
      <c r="E105" s="3">
        <v>93268</v>
      </c>
      <c r="F105" s="4">
        <v>46132</v>
      </c>
      <c r="G105" s="2" t="s">
        <v>13</v>
      </c>
    </row>
    <row r="106" spans="1:7">
      <c r="A106" s="2" t="s">
        <v>310</v>
      </c>
      <c r="B106" s="2" t="s">
        <v>311</v>
      </c>
      <c r="C106" s="2" t="s">
        <v>312</v>
      </c>
      <c r="D106" s="2" t="s">
        <v>313</v>
      </c>
      <c r="E106" s="3">
        <v>106130</v>
      </c>
      <c r="F106" s="4">
        <v>46115</v>
      </c>
      <c r="G106" s="2" t="s">
        <v>13</v>
      </c>
    </row>
    <row r="107" spans="1:7">
      <c r="A107" s="2" t="s">
        <v>314</v>
      </c>
      <c r="B107" s="2" t="s">
        <v>155</v>
      </c>
      <c r="C107" s="2" t="s">
        <v>156</v>
      </c>
      <c r="D107" s="2" t="s">
        <v>315</v>
      </c>
      <c r="E107" s="3">
        <v>73842</v>
      </c>
      <c r="F107" s="4">
        <v>46169</v>
      </c>
      <c r="G107" s="2" t="s">
        <v>13</v>
      </c>
    </row>
    <row r="108" spans="1:7">
      <c r="A108" s="2" t="s">
        <v>316</v>
      </c>
      <c r="B108" s="2" t="s">
        <v>39</v>
      </c>
      <c r="C108" s="2" t="s">
        <v>40</v>
      </c>
      <c r="D108" s="2" t="s">
        <v>317</v>
      </c>
      <c r="E108" s="3">
        <v>72008</v>
      </c>
      <c r="F108" s="4">
        <v>46115</v>
      </c>
      <c r="G108" s="2" t="s">
        <v>13</v>
      </c>
    </row>
    <row r="109" spans="1:7">
      <c r="A109" s="2" t="s">
        <v>318</v>
      </c>
      <c r="B109" s="2" t="s">
        <v>231</v>
      </c>
      <c r="C109" s="2" t="s">
        <v>232</v>
      </c>
      <c r="D109" s="2" t="s">
        <v>319</v>
      </c>
      <c r="E109" s="3">
        <v>113706</v>
      </c>
      <c r="F109" s="4">
        <v>46149</v>
      </c>
      <c r="G109" s="2" t="s">
        <v>13</v>
      </c>
    </row>
    <row r="110" spans="1:7">
      <c r="A110" s="2" t="s">
        <v>320</v>
      </c>
      <c r="B110" s="2" t="s">
        <v>27</v>
      </c>
      <c r="C110" s="2" t="s">
        <v>28</v>
      </c>
      <c r="D110" s="2" t="s">
        <v>321</v>
      </c>
      <c r="E110" s="3">
        <v>132561</v>
      </c>
      <c r="F110" s="4">
        <v>46137</v>
      </c>
      <c r="G110" s="2" t="s">
        <v>13</v>
      </c>
    </row>
    <row r="111" spans="1:7">
      <c r="A111" s="2" t="s">
        <v>322</v>
      </c>
      <c r="B111" s="2" t="s">
        <v>51</v>
      </c>
      <c r="C111" s="2" t="s">
        <v>52</v>
      </c>
      <c r="D111" s="2" t="s">
        <v>323</v>
      </c>
      <c r="E111" s="3">
        <v>69987</v>
      </c>
      <c r="F111" s="4">
        <v>46184</v>
      </c>
      <c r="G111" s="2" t="s">
        <v>13</v>
      </c>
    </row>
    <row r="112" spans="1:7">
      <c r="A112" s="2" t="s">
        <v>324</v>
      </c>
      <c r="B112" s="2" t="s">
        <v>169</v>
      </c>
      <c r="C112" s="2" t="s">
        <v>170</v>
      </c>
      <c r="D112" s="2" t="s">
        <v>325</v>
      </c>
      <c r="E112" s="3">
        <v>39871</v>
      </c>
      <c r="F112" s="4">
        <v>46168</v>
      </c>
      <c r="G112" s="2" t="s">
        <v>13</v>
      </c>
    </row>
    <row r="113" spans="1:7">
      <c r="A113" s="2" t="s">
        <v>326</v>
      </c>
      <c r="B113" s="2" t="s">
        <v>163</v>
      </c>
      <c r="C113" s="2" t="s">
        <v>164</v>
      </c>
      <c r="D113" s="2" t="s">
        <v>327</v>
      </c>
      <c r="E113" s="3">
        <v>232045</v>
      </c>
      <c r="F113" s="4">
        <v>46152</v>
      </c>
      <c r="G113" s="2" t="s">
        <v>13</v>
      </c>
    </row>
    <row r="114" spans="1:7">
      <c r="A114" s="2" t="s">
        <v>328</v>
      </c>
      <c r="B114" s="2" t="s">
        <v>47</v>
      </c>
      <c r="C114" s="2" t="s">
        <v>48</v>
      </c>
      <c r="D114" s="2" t="s">
        <v>329</v>
      </c>
      <c r="E114" s="3">
        <v>180317</v>
      </c>
      <c r="F114" s="4">
        <v>46194</v>
      </c>
      <c r="G114" s="2" t="s">
        <v>13</v>
      </c>
    </row>
    <row r="115" spans="1:7">
      <c r="A115" s="2" t="s">
        <v>330</v>
      </c>
      <c r="B115" s="2" t="s">
        <v>277</v>
      </c>
      <c r="C115" s="2" t="s">
        <v>278</v>
      </c>
      <c r="D115" s="2" t="s">
        <v>331</v>
      </c>
      <c r="E115" s="3">
        <v>90031</v>
      </c>
      <c r="F115" s="4">
        <v>46151</v>
      </c>
      <c r="G115" s="2" t="s">
        <v>13</v>
      </c>
    </row>
    <row r="116" spans="1:7">
      <c r="A116" s="2" t="s">
        <v>332</v>
      </c>
      <c r="B116" s="2" t="s">
        <v>103</v>
      </c>
      <c r="C116" s="2" t="s">
        <v>104</v>
      </c>
      <c r="D116" s="2" t="s">
        <v>333</v>
      </c>
      <c r="E116" s="3">
        <v>160279</v>
      </c>
      <c r="F116" s="4">
        <v>46123</v>
      </c>
      <c r="G116" s="2" t="s">
        <v>13</v>
      </c>
    </row>
    <row r="117" spans="1:7">
      <c r="A117" s="2" t="s">
        <v>334</v>
      </c>
      <c r="B117" s="2" t="s">
        <v>209</v>
      </c>
      <c r="C117" s="2" t="s">
        <v>210</v>
      </c>
      <c r="D117" s="2" t="s">
        <v>335</v>
      </c>
      <c r="E117" s="3">
        <v>173444</v>
      </c>
      <c r="F117" s="4">
        <v>46158</v>
      </c>
      <c r="G117" s="2" t="s">
        <v>13</v>
      </c>
    </row>
    <row r="118" spans="1:7">
      <c r="A118" s="2" t="s">
        <v>336</v>
      </c>
      <c r="B118" s="2" t="s">
        <v>159</v>
      </c>
      <c r="C118" s="2" t="s">
        <v>160</v>
      </c>
      <c r="D118" s="2" t="s">
        <v>337</v>
      </c>
      <c r="E118" s="3">
        <v>194200</v>
      </c>
      <c r="F118" s="4">
        <v>46199</v>
      </c>
      <c r="G118" s="2" t="s">
        <v>13</v>
      </c>
    </row>
    <row r="119" spans="1:7">
      <c r="A119" s="2" t="s">
        <v>338</v>
      </c>
      <c r="B119" s="2" t="s">
        <v>277</v>
      </c>
      <c r="C119" s="2" t="s">
        <v>278</v>
      </c>
      <c r="D119" s="2" t="s">
        <v>339</v>
      </c>
      <c r="E119" s="3">
        <v>249850</v>
      </c>
      <c r="F119" s="4">
        <v>46131</v>
      </c>
      <c r="G119" s="2" t="s">
        <v>13</v>
      </c>
    </row>
    <row r="120" spans="1:7">
      <c r="A120" s="2" t="s">
        <v>340</v>
      </c>
      <c r="B120" s="2" t="s">
        <v>223</v>
      </c>
      <c r="C120" s="2" t="s">
        <v>224</v>
      </c>
      <c r="D120" s="2" t="s">
        <v>341</v>
      </c>
      <c r="E120" s="3">
        <v>55410</v>
      </c>
      <c r="F120" s="4">
        <v>46176</v>
      </c>
      <c r="G120" s="2" t="s">
        <v>13</v>
      </c>
    </row>
    <row r="121" spans="1:7">
      <c r="A121" s="2" t="s">
        <v>342</v>
      </c>
      <c r="B121" s="2" t="s">
        <v>51</v>
      </c>
      <c r="C121" s="2" t="s">
        <v>52</v>
      </c>
      <c r="D121" s="2" t="s">
        <v>343</v>
      </c>
      <c r="E121" s="3">
        <v>232017</v>
      </c>
      <c r="F121" s="4">
        <v>46171</v>
      </c>
      <c r="G121" s="2" t="s">
        <v>13</v>
      </c>
    </row>
    <row r="122" spans="1:7">
      <c r="A122" s="2" t="s">
        <v>344</v>
      </c>
      <c r="B122" s="2" t="s">
        <v>345</v>
      </c>
      <c r="C122" s="2" t="s">
        <v>346</v>
      </c>
      <c r="D122" s="2" t="s">
        <v>347</v>
      </c>
      <c r="E122" s="3">
        <v>24230</v>
      </c>
      <c r="F122" s="4">
        <v>46131</v>
      </c>
      <c r="G122" s="2" t="s">
        <v>13</v>
      </c>
    </row>
    <row r="123" spans="1:7">
      <c r="A123" s="2" t="s">
        <v>348</v>
      </c>
      <c r="B123" s="2" t="s">
        <v>223</v>
      </c>
      <c r="C123" s="2" t="s">
        <v>224</v>
      </c>
      <c r="D123" s="2" t="s">
        <v>349</v>
      </c>
      <c r="E123" s="3">
        <v>30410</v>
      </c>
      <c r="F123" s="4">
        <v>46163</v>
      </c>
      <c r="G123" s="2" t="s">
        <v>13</v>
      </c>
    </row>
    <row r="124" spans="1:7">
      <c r="A124" s="2" t="s">
        <v>350</v>
      </c>
      <c r="B124" s="2" t="s">
        <v>201</v>
      </c>
      <c r="C124" s="2" t="s">
        <v>202</v>
      </c>
      <c r="D124" s="2" t="s">
        <v>351</v>
      </c>
      <c r="E124" s="3">
        <v>122131</v>
      </c>
      <c r="F124" s="4">
        <v>46154</v>
      </c>
      <c r="G124" s="2" t="s">
        <v>13</v>
      </c>
    </row>
    <row r="125" spans="1:7">
      <c r="A125" s="2" t="s">
        <v>352</v>
      </c>
      <c r="B125" s="2" t="s">
        <v>15</v>
      </c>
      <c r="C125" s="2" t="s">
        <v>16</v>
      </c>
      <c r="D125" s="2" t="s">
        <v>353</v>
      </c>
      <c r="E125" s="3">
        <v>222262</v>
      </c>
      <c r="F125" s="4">
        <v>46118</v>
      </c>
      <c r="G125" s="2" t="s">
        <v>13</v>
      </c>
    </row>
    <row r="126" spans="1:7">
      <c r="A126" s="2" t="s">
        <v>354</v>
      </c>
      <c r="B126" s="2" t="s">
        <v>261</v>
      </c>
      <c r="C126" s="2" t="s">
        <v>262</v>
      </c>
      <c r="D126" s="2" t="s">
        <v>355</v>
      </c>
      <c r="E126" s="3">
        <v>230339</v>
      </c>
      <c r="F126" s="4">
        <v>46146</v>
      </c>
      <c r="G126" s="2" t="s">
        <v>13</v>
      </c>
    </row>
    <row r="127" spans="1:7">
      <c r="A127" s="2" t="s">
        <v>356</v>
      </c>
      <c r="B127" s="2" t="s">
        <v>201</v>
      </c>
      <c r="C127" s="2" t="s">
        <v>202</v>
      </c>
      <c r="D127" s="2" t="s">
        <v>357</v>
      </c>
      <c r="E127" s="3">
        <v>156850</v>
      </c>
      <c r="F127" s="4">
        <v>46122</v>
      </c>
      <c r="G127" s="2" t="s">
        <v>13</v>
      </c>
    </row>
    <row r="128" spans="1:7">
      <c r="A128" s="2" t="s">
        <v>358</v>
      </c>
      <c r="B128" s="2" t="s">
        <v>231</v>
      </c>
      <c r="C128" s="2" t="s">
        <v>232</v>
      </c>
      <c r="D128" s="2" t="s">
        <v>359</v>
      </c>
      <c r="E128" s="3">
        <v>166762</v>
      </c>
      <c r="F128" s="4">
        <v>46196</v>
      </c>
      <c r="G128" s="2" t="s">
        <v>13</v>
      </c>
    </row>
    <row r="129" spans="1:7">
      <c r="A129" s="2" t="s">
        <v>360</v>
      </c>
      <c r="B129" s="2" t="s">
        <v>277</v>
      </c>
      <c r="C129" s="2" t="s">
        <v>278</v>
      </c>
      <c r="D129" s="2" t="s">
        <v>361</v>
      </c>
      <c r="E129" s="3">
        <v>245433</v>
      </c>
      <c r="F129" s="4">
        <v>46128</v>
      </c>
      <c r="G129" s="2" t="s">
        <v>13</v>
      </c>
    </row>
    <row r="130" spans="1:7">
      <c r="A130" s="2" t="s">
        <v>362</v>
      </c>
      <c r="B130" s="2" t="s">
        <v>85</v>
      </c>
      <c r="C130" s="2" t="s">
        <v>86</v>
      </c>
      <c r="D130" s="2" t="s">
        <v>363</v>
      </c>
      <c r="E130" s="3">
        <v>31327</v>
      </c>
      <c r="F130" s="4">
        <v>46154</v>
      </c>
      <c r="G130" s="2" t="s">
        <v>13</v>
      </c>
    </row>
    <row r="131" spans="1:7">
      <c r="A131" s="2" t="s">
        <v>364</v>
      </c>
      <c r="B131" s="2" t="s">
        <v>253</v>
      </c>
      <c r="C131" s="2" t="s">
        <v>254</v>
      </c>
      <c r="D131" s="2" t="s">
        <v>365</v>
      </c>
      <c r="E131" s="3">
        <v>141857</v>
      </c>
      <c r="F131" s="4">
        <v>46154</v>
      </c>
      <c r="G131" s="2" t="s">
        <v>13</v>
      </c>
    </row>
    <row r="132" spans="1:7">
      <c r="A132" s="2" t="s">
        <v>366</v>
      </c>
      <c r="B132" s="2" t="s">
        <v>103</v>
      </c>
      <c r="C132" s="2" t="s">
        <v>104</v>
      </c>
      <c r="D132" s="2" t="s">
        <v>367</v>
      </c>
      <c r="E132" s="3">
        <v>88030</v>
      </c>
      <c r="F132" s="4">
        <v>46185</v>
      </c>
      <c r="G132" s="2" t="s">
        <v>13</v>
      </c>
    </row>
    <row r="133" spans="1:7">
      <c r="A133" s="2" t="s">
        <v>368</v>
      </c>
      <c r="B133" s="2" t="s">
        <v>295</v>
      </c>
      <c r="C133" s="2" t="s">
        <v>296</v>
      </c>
      <c r="D133" s="2" t="s">
        <v>369</v>
      </c>
      <c r="E133" s="3">
        <v>110640</v>
      </c>
      <c r="F133" s="4">
        <v>46158</v>
      </c>
      <c r="G133" s="2" t="s">
        <v>13</v>
      </c>
    </row>
    <row r="134" spans="1:7">
      <c r="A134" s="2" t="s">
        <v>370</v>
      </c>
      <c r="B134" s="2" t="s">
        <v>27</v>
      </c>
      <c r="C134" s="2" t="s">
        <v>28</v>
      </c>
      <c r="D134" s="2" t="s">
        <v>371</v>
      </c>
      <c r="E134" s="3">
        <v>254736</v>
      </c>
      <c r="F134" s="4">
        <v>46125</v>
      </c>
      <c r="G134" s="2" t="s">
        <v>13</v>
      </c>
    </row>
    <row r="135" spans="1:7">
      <c r="A135" s="2" t="s">
        <v>372</v>
      </c>
      <c r="B135" s="2" t="s">
        <v>67</v>
      </c>
      <c r="C135" s="2" t="s">
        <v>68</v>
      </c>
      <c r="D135" s="2" t="s">
        <v>373</v>
      </c>
      <c r="E135" s="3">
        <v>227553</v>
      </c>
      <c r="F135" s="4">
        <v>46140</v>
      </c>
      <c r="G135" s="2" t="s">
        <v>13</v>
      </c>
    </row>
    <row r="136" spans="1:7">
      <c r="A136" s="2" t="s">
        <v>374</v>
      </c>
      <c r="B136" s="2" t="s">
        <v>249</v>
      </c>
      <c r="C136" s="2" t="s">
        <v>250</v>
      </c>
      <c r="D136" s="2" t="s">
        <v>375</v>
      </c>
      <c r="E136" s="3">
        <v>230768</v>
      </c>
      <c r="F136" s="4">
        <v>46120</v>
      </c>
      <c r="G136" s="2" t="s">
        <v>13</v>
      </c>
    </row>
    <row r="137" spans="1:7">
      <c r="A137" s="2" t="s">
        <v>376</v>
      </c>
      <c r="B137" s="2" t="s">
        <v>377</v>
      </c>
      <c r="C137" s="2" t="s">
        <v>378</v>
      </c>
      <c r="D137" s="2" t="s">
        <v>379</v>
      </c>
      <c r="E137" s="3">
        <v>202629</v>
      </c>
      <c r="F137" s="4">
        <v>46125</v>
      </c>
      <c r="G137" s="2" t="s">
        <v>13</v>
      </c>
    </row>
    <row r="138" spans="1:7">
      <c r="A138" s="2" t="s">
        <v>380</v>
      </c>
      <c r="B138" s="2" t="s">
        <v>169</v>
      </c>
      <c r="C138" s="2" t="s">
        <v>170</v>
      </c>
      <c r="D138" s="2" t="s">
        <v>381</v>
      </c>
      <c r="E138" s="3">
        <v>150054</v>
      </c>
      <c r="F138" s="4">
        <v>46119</v>
      </c>
      <c r="G138" s="2" t="s">
        <v>13</v>
      </c>
    </row>
    <row r="139" spans="1:7">
      <c r="A139" s="2" t="s">
        <v>382</v>
      </c>
      <c r="B139" s="2" t="s">
        <v>10</v>
      </c>
      <c r="C139" s="2" t="s">
        <v>11</v>
      </c>
      <c r="D139" s="2" t="s">
        <v>383</v>
      </c>
      <c r="E139" s="3">
        <v>159351</v>
      </c>
      <c r="F139" s="4">
        <v>46114</v>
      </c>
      <c r="G139" s="2" t="s">
        <v>13</v>
      </c>
    </row>
    <row r="140" spans="1:7">
      <c r="A140" s="2" t="s">
        <v>384</v>
      </c>
      <c r="B140" s="2" t="s">
        <v>163</v>
      </c>
      <c r="C140" s="2" t="s">
        <v>164</v>
      </c>
      <c r="D140" s="2" t="s">
        <v>385</v>
      </c>
      <c r="E140" s="3">
        <v>258129</v>
      </c>
      <c r="F140" s="4">
        <v>46115</v>
      </c>
      <c r="G140" s="2" t="s">
        <v>13</v>
      </c>
    </row>
    <row r="141" spans="1:7">
      <c r="A141" s="2" t="s">
        <v>386</v>
      </c>
      <c r="B141" s="2" t="s">
        <v>387</v>
      </c>
      <c r="C141" s="2" t="s">
        <v>388</v>
      </c>
      <c r="D141" s="2" t="s">
        <v>389</v>
      </c>
      <c r="E141" s="3">
        <v>225683</v>
      </c>
      <c r="F141" s="4">
        <v>46166</v>
      </c>
      <c r="G141" s="2" t="s">
        <v>13</v>
      </c>
    </row>
    <row r="142" spans="1:7">
      <c r="A142" s="2" t="s">
        <v>390</v>
      </c>
      <c r="B142" s="2" t="s">
        <v>231</v>
      </c>
      <c r="C142" s="2" t="s">
        <v>232</v>
      </c>
      <c r="D142" s="2" t="s">
        <v>391</v>
      </c>
      <c r="E142" s="3">
        <v>88259</v>
      </c>
      <c r="F142" s="4">
        <v>46197</v>
      </c>
      <c r="G142" s="2" t="s">
        <v>13</v>
      </c>
    </row>
    <row r="143" spans="1:7">
      <c r="A143" s="2" t="s">
        <v>392</v>
      </c>
      <c r="B143" s="2" t="s">
        <v>23</v>
      </c>
      <c r="C143" s="2" t="s">
        <v>24</v>
      </c>
      <c r="D143" s="2" t="s">
        <v>393</v>
      </c>
      <c r="E143" s="3">
        <v>107798</v>
      </c>
      <c r="F143" s="4">
        <v>46123</v>
      </c>
      <c r="G143" s="2" t="s">
        <v>13</v>
      </c>
    </row>
    <row r="144" spans="1:7">
      <c r="A144" s="2" t="s">
        <v>394</v>
      </c>
      <c r="B144" s="2" t="s">
        <v>159</v>
      </c>
      <c r="C144" s="2" t="s">
        <v>160</v>
      </c>
      <c r="D144" s="2" t="s">
        <v>395</v>
      </c>
      <c r="E144" s="3">
        <v>112244</v>
      </c>
      <c r="F144" s="4">
        <v>46116</v>
      </c>
      <c r="G144" s="2" t="s">
        <v>13</v>
      </c>
    </row>
    <row r="145" spans="1:7">
      <c r="A145" s="2" t="s">
        <v>396</v>
      </c>
      <c r="B145" s="2" t="s">
        <v>163</v>
      </c>
      <c r="C145" s="2" t="s">
        <v>164</v>
      </c>
      <c r="D145" s="2" t="s">
        <v>397</v>
      </c>
      <c r="E145" s="3">
        <v>155267</v>
      </c>
      <c r="F145" s="4">
        <v>46153</v>
      </c>
      <c r="G145" s="2" t="s">
        <v>13</v>
      </c>
    </row>
    <row r="146" spans="1:7">
      <c r="A146" s="2" t="s">
        <v>398</v>
      </c>
      <c r="B146" s="2" t="s">
        <v>35</v>
      </c>
      <c r="C146" s="2" t="s">
        <v>36</v>
      </c>
      <c r="D146" s="2" t="s">
        <v>399</v>
      </c>
      <c r="E146" s="3">
        <v>182632</v>
      </c>
      <c r="F146" s="4">
        <v>46181</v>
      </c>
      <c r="G146" s="2" t="s">
        <v>13</v>
      </c>
    </row>
    <row r="147" spans="1:7">
      <c r="A147" s="2" t="s">
        <v>400</v>
      </c>
      <c r="B147" s="2" t="s">
        <v>27</v>
      </c>
      <c r="C147" s="2" t="s">
        <v>28</v>
      </c>
      <c r="D147" s="2" t="s">
        <v>401</v>
      </c>
      <c r="E147" s="3">
        <v>130838</v>
      </c>
      <c r="F147" s="4">
        <v>46118</v>
      </c>
      <c r="G147" s="2" t="s">
        <v>13</v>
      </c>
    </row>
    <row r="148" spans="1:7">
      <c r="A148" s="2" t="s">
        <v>402</v>
      </c>
      <c r="B148" s="2" t="s">
        <v>31</v>
      </c>
      <c r="C148" s="2" t="s">
        <v>32</v>
      </c>
      <c r="D148" s="2" t="s">
        <v>403</v>
      </c>
      <c r="E148" s="3">
        <v>193619</v>
      </c>
      <c r="F148" s="4">
        <v>46179</v>
      </c>
      <c r="G148" s="2" t="s">
        <v>13</v>
      </c>
    </row>
    <row r="149" spans="1:7">
      <c r="A149" s="2" t="s">
        <v>404</v>
      </c>
      <c r="B149" s="2" t="s">
        <v>405</v>
      </c>
      <c r="C149" s="2" t="s">
        <v>406</v>
      </c>
      <c r="D149" s="2" t="s">
        <v>407</v>
      </c>
      <c r="E149" s="3">
        <v>250844</v>
      </c>
      <c r="F149" s="4">
        <v>46115</v>
      </c>
      <c r="G149" s="2" t="s">
        <v>13</v>
      </c>
    </row>
    <row r="150" spans="1:7">
      <c r="A150" s="2" t="s">
        <v>408</v>
      </c>
      <c r="B150" s="2" t="s">
        <v>103</v>
      </c>
      <c r="C150" s="2" t="s">
        <v>104</v>
      </c>
      <c r="D150" s="2" t="s">
        <v>409</v>
      </c>
      <c r="E150" s="3">
        <v>80808</v>
      </c>
      <c r="F150" s="4">
        <v>46143</v>
      </c>
      <c r="G150" s="2" t="s">
        <v>13</v>
      </c>
    </row>
    <row r="151" spans="1:7">
      <c r="A151" s="2" t="s">
        <v>410</v>
      </c>
      <c r="B151" s="2" t="s">
        <v>63</v>
      </c>
      <c r="C151" s="2" t="s">
        <v>64</v>
      </c>
      <c r="D151" s="2" t="s">
        <v>411</v>
      </c>
      <c r="E151" s="3">
        <v>26603</v>
      </c>
      <c r="F151" s="4">
        <v>46132</v>
      </c>
      <c r="G151" s="2" t="s">
        <v>13</v>
      </c>
    </row>
    <row r="152" spans="1:7">
      <c r="A152" s="2" t="s">
        <v>412</v>
      </c>
      <c r="B152" s="2" t="s">
        <v>163</v>
      </c>
      <c r="C152" s="2" t="s">
        <v>164</v>
      </c>
      <c r="D152" s="2" t="s">
        <v>413</v>
      </c>
      <c r="E152" s="3">
        <v>52957</v>
      </c>
      <c r="F152" s="4">
        <v>46121</v>
      </c>
      <c r="G152" s="2" t="s">
        <v>13</v>
      </c>
    </row>
    <row r="153" spans="1:7">
      <c r="A153" s="2" t="s">
        <v>414</v>
      </c>
      <c r="B153" s="2" t="s">
        <v>55</v>
      </c>
      <c r="C153" s="2" t="s">
        <v>56</v>
      </c>
      <c r="D153" s="2" t="s">
        <v>415</v>
      </c>
      <c r="E153" s="3">
        <v>97811</v>
      </c>
      <c r="F153" s="4">
        <v>46165</v>
      </c>
      <c r="G153" s="2" t="s">
        <v>13</v>
      </c>
    </row>
    <row r="154" spans="1:7">
      <c r="A154" s="2" t="s">
        <v>416</v>
      </c>
      <c r="B154" s="2" t="s">
        <v>417</v>
      </c>
      <c r="C154" s="2" t="s">
        <v>418</v>
      </c>
      <c r="D154" s="2" t="s">
        <v>419</v>
      </c>
      <c r="E154" s="3">
        <v>38826</v>
      </c>
      <c r="F154" s="4">
        <v>46153</v>
      </c>
      <c r="G154" s="2" t="s">
        <v>13</v>
      </c>
    </row>
    <row r="155" spans="1:7">
      <c r="A155" s="2" t="s">
        <v>420</v>
      </c>
      <c r="B155" s="2" t="s">
        <v>311</v>
      </c>
      <c r="C155" s="2" t="s">
        <v>312</v>
      </c>
      <c r="D155" s="2" t="s">
        <v>421</v>
      </c>
      <c r="E155" s="3">
        <v>20572</v>
      </c>
      <c r="F155" s="4">
        <v>46119</v>
      </c>
      <c r="G155" s="2" t="s">
        <v>13</v>
      </c>
    </row>
    <row r="156" spans="1:7">
      <c r="A156" s="2" t="s">
        <v>422</v>
      </c>
      <c r="B156" s="2" t="s">
        <v>103</v>
      </c>
      <c r="C156" s="2" t="s">
        <v>104</v>
      </c>
      <c r="D156" s="2" t="s">
        <v>423</v>
      </c>
      <c r="E156" s="3">
        <v>105730</v>
      </c>
      <c r="F156" s="4">
        <v>46193</v>
      </c>
      <c r="G156" s="2" t="s">
        <v>13</v>
      </c>
    </row>
    <row r="157" spans="1:7">
      <c r="A157" s="2" t="s">
        <v>424</v>
      </c>
      <c r="B157" s="2" t="s">
        <v>135</v>
      </c>
      <c r="C157" s="2" t="s">
        <v>136</v>
      </c>
      <c r="D157" s="2" t="s">
        <v>425</v>
      </c>
      <c r="E157" s="3">
        <v>85602</v>
      </c>
      <c r="F157" s="4">
        <v>46122</v>
      </c>
      <c r="G157" s="2" t="s">
        <v>13</v>
      </c>
    </row>
    <row r="158" spans="1:7">
      <c r="A158" s="2" t="s">
        <v>426</v>
      </c>
      <c r="B158" s="2" t="s">
        <v>155</v>
      </c>
      <c r="C158" s="2" t="s">
        <v>156</v>
      </c>
      <c r="D158" s="2" t="s">
        <v>427</v>
      </c>
      <c r="E158" s="3">
        <v>47050</v>
      </c>
      <c r="F158" s="4">
        <v>46176</v>
      </c>
      <c r="G158" s="2" t="s">
        <v>13</v>
      </c>
    </row>
    <row r="159" spans="1:7">
      <c r="A159" s="2" t="s">
        <v>428</v>
      </c>
      <c r="B159" s="2" t="s">
        <v>173</v>
      </c>
      <c r="C159" s="2" t="s">
        <v>174</v>
      </c>
      <c r="D159" s="2" t="s">
        <v>429</v>
      </c>
      <c r="E159" s="3">
        <v>24996</v>
      </c>
      <c r="F159" s="4">
        <v>46146</v>
      </c>
      <c r="G159" s="2" t="s">
        <v>13</v>
      </c>
    </row>
    <row r="160" spans="1:7">
      <c r="A160" s="2" t="s">
        <v>430</v>
      </c>
      <c r="B160" s="2" t="s">
        <v>35</v>
      </c>
      <c r="C160" s="2" t="s">
        <v>36</v>
      </c>
      <c r="D160" s="2" t="s">
        <v>431</v>
      </c>
      <c r="E160" s="3">
        <v>30013</v>
      </c>
      <c r="F160" s="4">
        <v>46115</v>
      </c>
      <c r="G160" s="2" t="s">
        <v>13</v>
      </c>
    </row>
    <row r="161" spans="1:7">
      <c r="A161" s="2" t="s">
        <v>432</v>
      </c>
      <c r="B161" s="2" t="s">
        <v>55</v>
      </c>
      <c r="C161" s="2" t="s">
        <v>56</v>
      </c>
      <c r="D161" s="2" t="s">
        <v>433</v>
      </c>
      <c r="E161" s="3">
        <v>136915</v>
      </c>
      <c r="F161" s="4">
        <v>46138</v>
      </c>
      <c r="G161" s="2" t="s">
        <v>13</v>
      </c>
    </row>
    <row r="162" spans="1:7">
      <c r="A162" s="2" t="s">
        <v>434</v>
      </c>
      <c r="B162" s="2" t="s">
        <v>435</v>
      </c>
      <c r="C162" s="2" t="s">
        <v>436</v>
      </c>
      <c r="D162" s="2" t="s">
        <v>437</v>
      </c>
      <c r="E162" s="3">
        <v>61150</v>
      </c>
      <c r="F162" s="4">
        <v>46189</v>
      </c>
      <c r="G162" s="2" t="s">
        <v>13</v>
      </c>
    </row>
    <row r="163" spans="1:7">
      <c r="A163" s="2" t="s">
        <v>438</v>
      </c>
      <c r="B163" s="2" t="s">
        <v>387</v>
      </c>
      <c r="C163" s="2" t="s">
        <v>388</v>
      </c>
      <c r="D163" s="2" t="s">
        <v>439</v>
      </c>
      <c r="E163" s="3">
        <v>75866</v>
      </c>
      <c r="F163" s="4">
        <v>46129</v>
      </c>
      <c r="G163" s="2" t="s">
        <v>13</v>
      </c>
    </row>
    <row r="164" spans="1:7">
      <c r="A164" s="2" t="s">
        <v>440</v>
      </c>
      <c r="B164" s="2" t="s">
        <v>97</v>
      </c>
      <c r="C164" s="2" t="s">
        <v>98</v>
      </c>
      <c r="D164" s="2" t="s">
        <v>441</v>
      </c>
      <c r="E164" s="3">
        <v>197520</v>
      </c>
      <c r="F164" s="4">
        <v>46188</v>
      </c>
      <c r="G164" s="2" t="s">
        <v>13</v>
      </c>
    </row>
    <row r="165" spans="1:7">
      <c r="A165" s="2" t="s">
        <v>442</v>
      </c>
      <c r="B165" s="2" t="s">
        <v>219</v>
      </c>
      <c r="C165" s="2" t="s">
        <v>220</v>
      </c>
      <c r="D165" s="2" t="s">
        <v>443</v>
      </c>
      <c r="E165" s="3">
        <v>133595</v>
      </c>
      <c r="F165" s="4">
        <v>46191</v>
      </c>
      <c r="G165" s="2" t="s">
        <v>13</v>
      </c>
    </row>
    <row r="166" spans="1:7">
      <c r="A166" s="2" t="s">
        <v>444</v>
      </c>
      <c r="B166" s="2" t="s">
        <v>435</v>
      </c>
      <c r="C166" s="2" t="s">
        <v>436</v>
      </c>
      <c r="D166" s="2" t="s">
        <v>445</v>
      </c>
      <c r="E166" s="3">
        <v>39302</v>
      </c>
      <c r="F166" s="4">
        <v>46184</v>
      </c>
      <c r="G166" s="2" t="s">
        <v>13</v>
      </c>
    </row>
    <row r="167" spans="1:7">
      <c r="A167" s="2" t="s">
        <v>446</v>
      </c>
      <c r="B167" s="2" t="s">
        <v>447</v>
      </c>
      <c r="C167" s="2" t="s">
        <v>448</v>
      </c>
      <c r="D167" s="2" t="s">
        <v>449</v>
      </c>
      <c r="E167" s="3">
        <v>187692</v>
      </c>
      <c r="F167" s="4">
        <v>46148</v>
      </c>
      <c r="G167" s="2" t="s">
        <v>13</v>
      </c>
    </row>
    <row r="168" spans="1:7">
      <c r="A168" s="2" t="s">
        <v>450</v>
      </c>
      <c r="B168" s="2" t="s">
        <v>305</v>
      </c>
      <c r="C168" s="2" t="s">
        <v>306</v>
      </c>
      <c r="D168" s="2" t="s">
        <v>451</v>
      </c>
      <c r="E168" s="3">
        <v>29719</v>
      </c>
      <c r="F168" s="4">
        <v>46121</v>
      </c>
      <c r="G168" s="2" t="s">
        <v>13</v>
      </c>
    </row>
    <row r="169" spans="1:7">
      <c r="A169" s="2" t="s">
        <v>452</v>
      </c>
      <c r="B169" s="2" t="s">
        <v>111</v>
      </c>
      <c r="C169" s="2" t="s">
        <v>112</v>
      </c>
      <c r="D169" s="2" t="s">
        <v>453</v>
      </c>
      <c r="E169" s="3">
        <v>201017</v>
      </c>
      <c r="F169" s="4">
        <v>46129</v>
      </c>
      <c r="G169" s="2" t="s">
        <v>13</v>
      </c>
    </row>
    <row r="170" spans="1:7">
      <c r="A170" s="2" t="s">
        <v>454</v>
      </c>
      <c r="B170" s="2" t="s">
        <v>10</v>
      </c>
      <c r="C170" s="2" t="s">
        <v>11</v>
      </c>
      <c r="D170" s="2" t="s">
        <v>455</v>
      </c>
      <c r="E170" s="3">
        <v>213416</v>
      </c>
      <c r="F170" s="4">
        <v>46198</v>
      </c>
      <c r="G170" s="2" t="s">
        <v>13</v>
      </c>
    </row>
    <row r="171" spans="1:7">
      <c r="A171" s="2" t="s">
        <v>456</v>
      </c>
      <c r="B171" s="2" t="s">
        <v>19</v>
      </c>
      <c r="C171" s="2" t="s">
        <v>20</v>
      </c>
      <c r="D171" s="2" t="s">
        <v>457</v>
      </c>
      <c r="E171" s="3">
        <v>244141</v>
      </c>
      <c r="F171" s="4">
        <v>46167</v>
      </c>
      <c r="G171" s="2" t="s">
        <v>13</v>
      </c>
    </row>
    <row r="172" spans="1:7">
      <c r="A172" s="2" t="s">
        <v>458</v>
      </c>
      <c r="B172" s="2" t="s">
        <v>31</v>
      </c>
      <c r="C172" s="2" t="s">
        <v>32</v>
      </c>
      <c r="D172" s="2" t="s">
        <v>459</v>
      </c>
      <c r="E172" s="3">
        <v>23394</v>
      </c>
      <c r="F172" s="4">
        <v>46118</v>
      </c>
      <c r="G172" s="2" t="s">
        <v>13</v>
      </c>
    </row>
    <row r="173" spans="1:7">
      <c r="A173" s="2" t="s">
        <v>460</v>
      </c>
      <c r="B173" s="2" t="s">
        <v>447</v>
      </c>
      <c r="C173" s="2" t="s">
        <v>448</v>
      </c>
      <c r="D173" s="2" t="s">
        <v>461</v>
      </c>
      <c r="E173" s="3">
        <v>163174</v>
      </c>
      <c r="F173" s="4">
        <v>46119</v>
      </c>
      <c r="G173" s="2" t="s">
        <v>13</v>
      </c>
    </row>
    <row r="174" spans="1:7">
      <c r="A174" s="2" t="s">
        <v>462</v>
      </c>
      <c r="B174" s="2" t="s">
        <v>51</v>
      </c>
      <c r="C174" s="2" t="s">
        <v>52</v>
      </c>
      <c r="D174" s="2" t="s">
        <v>463</v>
      </c>
      <c r="E174" s="3">
        <v>148311</v>
      </c>
      <c r="F174" s="4">
        <v>46125</v>
      </c>
      <c r="G174" s="2" t="s">
        <v>13</v>
      </c>
    </row>
    <row r="175" spans="1:7">
      <c r="A175" s="2" t="s">
        <v>464</v>
      </c>
      <c r="B175" s="2" t="s">
        <v>209</v>
      </c>
      <c r="C175" s="2" t="s">
        <v>210</v>
      </c>
      <c r="D175" s="2" t="s">
        <v>465</v>
      </c>
      <c r="E175" s="3">
        <v>172716</v>
      </c>
      <c r="F175" s="4">
        <v>46122</v>
      </c>
      <c r="G175" s="2" t="s">
        <v>13</v>
      </c>
    </row>
    <row r="176" spans="1:7">
      <c r="A176" s="2" t="s">
        <v>466</v>
      </c>
      <c r="B176" s="2" t="s">
        <v>27</v>
      </c>
      <c r="C176" s="2" t="s">
        <v>28</v>
      </c>
      <c r="D176" s="2" t="s">
        <v>467</v>
      </c>
      <c r="E176" s="3">
        <v>200806</v>
      </c>
      <c r="F176" s="4">
        <v>46201</v>
      </c>
      <c r="G176" s="2" t="s">
        <v>13</v>
      </c>
    </row>
    <row r="177" spans="1:7">
      <c r="A177" s="2" t="s">
        <v>468</v>
      </c>
      <c r="B177" s="2" t="s">
        <v>231</v>
      </c>
      <c r="C177" s="2" t="s">
        <v>232</v>
      </c>
      <c r="D177" s="2" t="s">
        <v>469</v>
      </c>
      <c r="E177" s="3">
        <v>146352</v>
      </c>
      <c r="F177" s="4">
        <v>46189</v>
      </c>
      <c r="G177" s="2" t="s">
        <v>13</v>
      </c>
    </row>
    <row r="178" spans="1:7">
      <c r="A178" s="2" t="s">
        <v>470</v>
      </c>
      <c r="B178" s="2" t="s">
        <v>19</v>
      </c>
      <c r="C178" s="2" t="s">
        <v>20</v>
      </c>
      <c r="D178" s="2" t="s">
        <v>471</v>
      </c>
      <c r="E178" s="3">
        <v>213570</v>
      </c>
      <c r="F178" s="4">
        <v>46161</v>
      </c>
      <c r="G178" s="2" t="s">
        <v>13</v>
      </c>
    </row>
    <row r="179" spans="1:7">
      <c r="A179" s="2" t="s">
        <v>472</v>
      </c>
      <c r="B179" s="2" t="s">
        <v>31</v>
      </c>
      <c r="C179" s="2" t="s">
        <v>32</v>
      </c>
      <c r="D179" s="2" t="s">
        <v>473</v>
      </c>
      <c r="E179" s="3">
        <v>154521</v>
      </c>
      <c r="F179" s="4">
        <v>46201</v>
      </c>
      <c r="G179" s="2" t="s">
        <v>13</v>
      </c>
    </row>
    <row r="180" spans="1:7">
      <c r="A180" s="2" t="s">
        <v>474</v>
      </c>
      <c r="B180" s="2" t="s">
        <v>231</v>
      </c>
      <c r="C180" s="2" t="s">
        <v>232</v>
      </c>
      <c r="D180" s="2" t="s">
        <v>475</v>
      </c>
      <c r="E180" s="3">
        <v>145371</v>
      </c>
      <c r="F180" s="4">
        <v>46201</v>
      </c>
      <c r="G180" s="2" t="s">
        <v>13</v>
      </c>
    </row>
    <row r="181" spans="1:7">
      <c r="A181" s="2" t="s">
        <v>476</v>
      </c>
      <c r="B181" s="2" t="s">
        <v>51</v>
      </c>
      <c r="C181" s="2" t="s">
        <v>52</v>
      </c>
      <c r="D181" s="2" t="s">
        <v>477</v>
      </c>
      <c r="E181" s="3">
        <v>92308</v>
      </c>
      <c r="F181" s="4">
        <v>46176</v>
      </c>
      <c r="G181" s="2" t="s">
        <v>13</v>
      </c>
    </row>
    <row r="182" spans="1:7">
      <c r="A182" s="2" t="s">
        <v>478</v>
      </c>
      <c r="B182" s="2" t="s">
        <v>173</v>
      </c>
      <c r="C182" s="2" t="s">
        <v>174</v>
      </c>
      <c r="D182" s="2" t="s">
        <v>479</v>
      </c>
      <c r="E182" s="3">
        <v>73311</v>
      </c>
      <c r="F182" s="4">
        <v>46145</v>
      </c>
      <c r="G182" s="2" t="s">
        <v>13</v>
      </c>
    </row>
    <row r="183" spans="1:7">
      <c r="A183" s="2" t="s">
        <v>480</v>
      </c>
      <c r="B183" s="2" t="s">
        <v>387</v>
      </c>
      <c r="C183" s="2" t="s">
        <v>388</v>
      </c>
      <c r="D183" s="2" t="s">
        <v>481</v>
      </c>
      <c r="E183" s="3">
        <v>93278</v>
      </c>
      <c r="F183" s="4">
        <v>46163</v>
      </c>
      <c r="G183" s="2" t="s">
        <v>13</v>
      </c>
    </row>
    <row r="184" spans="1:7">
      <c r="A184" s="2" t="s">
        <v>482</v>
      </c>
      <c r="B184" s="2" t="s">
        <v>277</v>
      </c>
      <c r="C184" s="2" t="s">
        <v>278</v>
      </c>
      <c r="D184" s="2" t="s">
        <v>483</v>
      </c>
      <c r="E184" s="3">
        <v>108200</v>
      </c>
      <c r="F184" s="4">
        <v>46181</v>
      </c>
      <c r="G184" s="2" t="s">
        <v>13</v>
      </c>
    </row>
    <row r="185" spans="1:7">
      <c r="A185" s="2" t="s">
        <v>484</v>
      </c>
      <c r="B185" s="2" t="s">
        <v>485</v>
      </c>
      <c r="C185" s="2" t="s">
        <v>486</v>
      </c>
      <c r="D185" s="2" t="s">
        <v>487</v>
      </c>
      <c r="E185" s="3">
        <v>45308</v>
      </c>
      <c r="F185" s="4">
        <v>46186</v>
      </c>
      <c r="G185" s="2" t="s">
        <v>13</v>
      </c>
    </row>
    <row r="186" spans="1:7">
      <c r="A186" s="2" t="s">
        <v>488</v>
      </c>
      <c r="B186" s="2" t="s">
        <v>117</v>
      </c>
      <c r="C186" s="2" t="s">
        <v>118</v>
      </c>
      <c r="D186" s="2" t="s">
        <v>489</v>
      </c>
      <c r="E186" s="3">
        <v>68771</v>
      </c>
      <c r="F186" s="4">
        <v>46167</v>
      </c>
      <c r="G186" s="2" t="s">
        <v>13</v>
      </c>
    </row>
    <row r="187" spans="1:7">
      <c r="A187" s="2" t="s">
        <v>490</v>
      </c>
      <c r="B187" s="2" t="s">
        <v>47</v>
      </c>
      <c r="C187" s="2" t="s">
        <v>48</v>
      </c>
      <c r="D187" s="2" t="s">
        <v>491</v>
      </c>
      <c r="E187" s="3">
        <v>106822</v>
      </c>
      <c r="F187" s="4">
        <v>46165</v>
      </c>
      <c r="G187" s="2" t="s">
        <v>13</v>
      </c>
    </row>
    <row r="188" spans="1:7">
      <c r="A188" s="2" t="s">
        <v>492</v>
      </c>
      <c r="B188" s="2" t="s">
        <v>127</v>
      </c>
      <c r="C188" s="2" t="s">
        <v>128</v>
      </c>
      <c r="D188" s="2" t="s">
        <v>493</v>
      </c>
      <c r="E188" s="3">
        <v>105761</v>
      </c>
      <c r="F188" s="4">
        <v>46164</v>
      </c>
      <c r="G188" s="2" t="s">
        <v>13</v>
      </c>
    </row>
    <row r="189" spans="1:7">
      <c r="A189" s="2" t="s">
        <v>494</v>
      </c>
      <c r="B189" s="2" t="s">
        <v>173</v>
      </c>
      <c r="C189" s="2" t="s">
        <v>174</v>
      </c>
      <c r="D189" s="2" t="s">
        <v>495</v>
      </c>
      <c r="E189" s="3">
        <v>235697</v>
      </c>
      <c r="F189" s="4">
        <v>46136</v>
      </c>
      <c r="G189" s="2" t="s">
        <v>13</v>
      </c>
    </row>
    <row r="190" spans="1:7">
      <c r="A190" s="2" t="s">
        <v>496</v>
      </c>
      <c r="B190" s="2" t="s">
        <v>159</v>
      </c>
      <c r="C190" s="2" t="s">
        <v>160</v>
      </c>
      <c r="D190" s="2" t="s">
        <v>497</v>
      </c>
      <c r="E190" s="3">
        <v>72492</v>
      </c>
      <c r="F190" s="4">
        <v>46163</v>
      </c>
      <c r="G190" s="2" t="s">
        <v>13</v>
      </c>
    </row>
    <row r="191" spans="1:7">
      <c r="A191" s="2" t="s">
        <v>498</v>
      </c>
      <c r="B191" s="2" t="s">
        <v>191</v>
      </c>
      <c r="C191" s="2" t="s">
        <v>192</v>
      </c>
      <c r="D191" s="2" t="s">
        <v>499</v>
      </c>
      <c r="E191" s="3">
        <v>252549</v>
      </c>
      <c r="F191" s="4">
        <v>46156</v>
      </c>
      <c r="G191" s="2" t="s">
        <v>13</v>
      </c>
    </row>
    <row r="192" spans="1:7">
      <c r="A192" s="2" t="s">
        <v>500</v>
      </c>
      <c r="B192" s="2" t="s">
        <v>147</v>
      </c>
      <c r="C192" s="2" t="s">
        <v>148</v>
      </c>
      <c r="D192" s="2" t="s">
        <v>501</v>
      </c>
      <c r="E192" s="3">
        <v>154658</v>
      </c>
      <c r="F192" s="4">
        <v>46134</v>
      </c>
      <c r="G192" s="2" t="s">
        <v>13</v>
      </c>
    </row>
    <row r="193" spans="1:7">
      <c r="A193" s="2" t="s">
        <v>502</v>
      </c>
      <c r="B193" s="2" t="s">
        <v>345</v>
      </c>
      <c r="C193" s="2" t="s">
        <v>346</v>
      </c>
      <c r="D193" s="2" t="s">
        <v>503</v>
      </c>
      <c r="E193" s="3">
        <v>35490</v>
      </c>
      <c r="F193" s="4">
        <v>46198</v>
      </c>
      <c r="G193" s="2" t="s">
        <v>13</v>
      </c>
    </row>
    <row r="194" spans="1:7">
      <c r="A194" s="2" t="s">
        <v>504</v>
      </c>
      <c r="B194" s="2" t="s">
        <v>85</v>
      </c>
      <c r="C194" s="2" t="s">
        <v>86</v>
      </c>
      <c r="D194" s="2" t="s">
        <v>505</v>
      </c>
      <c r="E194" s="3">
        <v>211181</v>
      </c>
      <c r="F194" s="4">
        <v>46150</v>
      </c>
      <c r="G194" s="2" t="s">
        <v>13</v>
      </c>
    </row>
    <row r="195" spans="1:7">
      <c r="A195" s="2" t="s">
        <v>506</v>
      </c>
      <c r="B195" s="2" t="s">
        <v>159</v>
      </c>
      <c r="C195" s="2" t="s">
        <v>160</v>
      </c>
      <c r="D195" s="2" t="s">
        <v>507</v>
      </c>
      <c r="E195" s="3">
        <v>145754</v>
      </c>
      <c r="F195" s="4">
        <v>46152</v>
      </c>
      <c r="G195" s="2" t="s">
        <v>13</v>
      </c>
    </row>
    <row r="196" spans="1:7">
      <c r="A196" s="2" t="s">
        <v>508</v>
      </c>
      <c r="B196" s="2" t="s">
        <v>127</v>
      </c>
      <c r="C196" s="2" t="s">
        <v>128</v>
      </c>
      <c r="D196" s="2" t="s">
        <v>509</v>
      </c>
      <c r="E196" s="3">
        <v>18165</v>
      </c>
      <c r="F196" s="4">
        <v>46156</v>
      </c>
      <c r="G196" s="2" t="s">
        <v>13</v>
      </c>
    </row>
    <row r="197" spans="1:7">
      <c r="A197" s="2" t="s">
        <v>510</v>
      </c>
      <c r="B197" s="2" t="s">
        <v>35</v>
      </c>
      <c r="C197" s="2" t="s">
        <v>36</v>
      </c>
      <c r="D197" s="2" t="s">
        <v>511</v>
      </c>
      <c r="E197" s="3">
        <v>135162</v>
      </c>
      <c r="F197" s="4">
        <v>46151</v>
      </c>
      <c r="G197" s="2" t="s">
        <v>13</v>
      </c>
    </row>
    <row r="198" spans="1:7">
      <c r="A198" s="2" t="s">
        <v>512</v>
      </c>
      <c r="B198" s="2" t="s">
        <v>377</v>
      </c>
      <c r="C198" s="2" t="s">
        <v>378</v>
      </c>
      <c r="D198" s="2" t="s">
        <v>513</v>
      </c>
      <c r="E198" s="3">
        <v>178489</v>
      </c>
      <c r="F198" s="4">
        <v>46123</v>
      </c>
      <c r="G198" s="2" t="s">
        <v>13</v>
      </c>
    </row>
    <row r="199" spans="1:7">
      <c r="A199" s="2" t="s">
        <v>514</v>
      </c>
      <c r="B199" s="2" t="s">
        <v>97</v>
      </c>
      <c r="C199" s="2" t="s">
        <v>98</v>
      </c>
      <c r="D199" s="2" t="s">
        <v>515</v>
      </c>
      <c r="E199" s="3">
        <v>48841</v>
      </c>
      <c r="F199" s="4">
        <v>46123</v>
      </c>
      <c r="G199" s="2" t="s">
        <v>13</v>
      </c>
    </row>
    <row r="200" spans="1:7">
      <c r="A200" s="2" t="s">
        <v>516</v>
      </c>
      <c r="B200" s="2" t="s">
        <v>209</v>
      </c>
      <c r="C200" s="2" t="s">
        <v>210</v>
      </c>
      <c r="D200" s="2" t="s">
        <v>517</v>
      </c>
      <c r="E200" s="3">
        <v>258859</v>
      </c>
      <c r="F200" s="4">
        <v>46126</v>
      </c>
      <c r="G200" s="2" t="s">
        <v>13</v>
      </c>
    </row>
    <row r="201" spans="1:7">
      <c r="A201" s="2" t="s">
        <v>518</v>
      </c>
      <c r="B201" s="2" t="s">
        <v>417</v>
      </c>
      <c r="C201" s="2" t="s">
        <v>418</v>
      </c>
      <c r="D201" s="2" t="s">
        <v>519</v>
      </c>
      <c r="E201" s="3">
        <v>175931</v>
      </c>
      <c r="F201" s="4">
        <v>46202</v>
      </c>
      <c r="G201" s="2" t="s">
        <v>13</v>
      </c>
    </row>
    <row r="202" spans="1:7">
      <c r="A202" s="2" t="s">
        <v>520</v>
      </c>
      <c r="B202" s="2" t="s">
        <v>51</v>
      </c>
      <c r="C202" s="2" t="s">
        <v>52</v>
      </c>
      <c r="D202" s="2" t="s">
        <v>521</v>
      </c>
      <c r="E202" s="3">
        <v>153122</v>
      </c>
      <c r="F202" s="4">
        <v>46142</v>
      </c>
      <c r="G202" s="2" t="s">
        <v>13</v>
      </c>
    </row>
    <row r="203" spans="1:7">
      <c r="A203" s="2" t="s">
        <v>522</v>
      </c>
      <c r="B203" s="2" t="s">
        <v>27</v>
      </c>
      <c r="C203" s="2" t="s">
        <v>28</v>
      </c>
      <c r="D203" s="2" t="s">
        <v>523</v>
      </c>
      <c r="E203" s="3">
        <v>42038</v>
      </c>
      <c r="F203" s="4">
        <v>46119</v>
      </c>
      <c r="G203" s="2" t="s">
        <v>13</v>
      </c>
    </row>
    <row r="204" spans="1:7">
      <c r="A204" s="2" t="s">
        <v>524</v>
      </c>
      <c r="B204" s="2" t="s">
        <v>173</v>
      </c>
      <c r="C204" s="2" t="s">
        <v>174</v>
      </c>
      <c r="D204" s="2" t="s">
        <v>525</v>
      </c>
      <c r="E204" s="3">
        <v>220225</v>
      </c>
      <c r="F204" s="4">
        <v>46152</v>
      </c>
      <c r="G204" s="2" t="s">
        <v>13</v>
      </c>
    </row>
    <row r="205" spans="1:7">
      <c r="A205" s="2" t="s">
        <v>526</v>
      </c>
      <c r="B205" s="2" t="s">
        <v>43</v>
      </c>
      <c r="C205" s="2" t="s">
        <v>44</v>
      </c>
      <c r="D205" s="2" t="s">
        <v>527</v>
      </c>
      <c r="E205" s="3">
        <v>88572</v>
      </c>
      <c r="F205" s="4">
        <v>46131</v>
      </c>
      <c r="G205" s="2" t="s">
        <v>13</v>
      </c>
    </row>
    <row r="206" spans="1:7">
      <c r="A206" s="2" t="s">
        <v>528</v>
      </c>
      <c r="B206" s="2" t="s">
        <v>209</v>
      </c>
      <c r="C206" s="2" t="s">
        <v>210</v>
      </c>
      <c r="D206" s="2" t="s">
        <v>529</v>
      </c>
      <c r="E206" s="3">
        <v>116425</v>
      </c>
      <c r="F206" s="4">
        <v>46148</v>
      </c>
      <c r="G206" s="2" t="s">
        <v>13</v>
      </c>
    </row>
    <row r="207" spans="1:7">
      <c r="A207" s="2" t="s">
        <v>530</v>
      </c>
      <c r="B207" s="2" t="s">
        <v>159</v>
      </c>
      <c r="C207" s="2" t="s">
        <v>160</v>
      </c>
      <c r="D207" s="2" t="s">
        <v>531</v>
      </c>
      <c r="E207" s="3">
        <v>238121</v>
      </c>
      <c r="F207" s="4">
        <v>46185</v>
      </c>
      <c r="G207" s="2" t="s">
        <v>13</v>
      </c>
    </row>
    <row r="208" spans="1:7">
      <c r="A208" s="2" t="s">
        <v>532</v>
      </c>
      <c r="B208" s="2" t="s">
        <v>67</v>
      </c>
      <c r="C208" s="2" t="s">
        <v>68</v>
      </c>
      <c r="D208" s="2" t="s">
        <v>533</v>
      </c>
      <c r="E208" s="3">
        <v>133783</v>
      </c>
      <c r="F208" s="4">
        <v>46125</v>
      </c>
      <c r="G208" s="2" t="s">
        <v>13</v>
      </c>
    </row>
    <row r="209" spans="1:7">
      <c r="A209" s="2" t="s">
        <v>534</v>
      </c>
      <c r="B209" s="2" t="s">
        <v>377</v>
      </c>
      <c r="C209" s="2" t="s">
        <v>378</v>
      </c>
      <c r="D209" s="2" t="s">
        <v>535</v>
      </c>
      <c r="E209" s="3">
        <v>216585</v>
      </c>
      <c r="F209" s="4">
        <v>46168</v>
      </c>
      <c r="G209" s="2" t="s">
        <v>13</v>
      </c>
    </row>
    <row r="210" spans="1:7">
      <c r="A210" s="2" t="s">
        <v>536</v>
      </c>
      <c r="B210" s="2" t="s">
        <v>85</v>
      </c>
      <c r="C210" s="2" t="s">
        <v>86</v>
      </c>
      <c r="D210" s="2" t="s">
        <v>537</v>
      </c>
      <c r="E210" s="3">
        <v>126085</v>
      </c>
      <c r="F210" s="4">
        <v>46114</v>
      </c>
      <c r="G210" s="2" t="s">
        <v>13</v>
      </c>
    </row>
    <row r="211" spans="1:7">
      <c r="A211" s="2" t="s">
        <v>538</v>
      </c>
      <c r="B211" s="2" t="s">
        <v>241</v>
      </c>
      <c r="C211" s="2" t="s">
        <v>242</v>
      </c>
      <c r="D211" s="2" t="s">
        <v>539</v>
      </c>
      <c r="E211" s="3">
        <v>30592</v>
      </c>
      <c r="F211" s="4">
        <v>46175</v>
      </c>
      <c r="G211" s="2" t="s">
        <v>13</v>
      </c>
    </row>
    <row r="212" spans="1:7">
      <c r="A212" s="2" t="s">
        <v>540</v>
      </c>
      <c r="B212" s="2" t="s">
        <v>10</v>
      </c>
      <c r="C212" s="2" t="s">
        <v>11</v>
      </c>
      <c r="D212" s="2" t="s">
        <v>541</v>
      </c>
      <c r="E212" s="3">
        <v>228813</v>
      </c>
      <c r="F212" s="4">
        <v>46154</v>
      </c>
      <c r="G212" s="2" t="s">
        <v>13</v>
      </c>
    </row>
    <row r="213" spans="1:7">
      <c r="A213" s="2" t="s">
        <v>542</v>
      </c>
      <c r="B213" s="2" t="s">
        <v>31</v>
      </c>
      <c r="C213" s="2" t="s">
        <v>32</v>
      </c>
      <c r="D213" s="2" t="s">
        <v>543</v>
      </c>
      <c r="E213" s="3">
        <v>174722</v>
      </c>
      <c r="F213" s="4">
        <v>46199</v>
      </c>
      <c r="G213" s="2" t="s">
        <v>13</v>
      </c>
    </row>
    <row r="214" spans="1:7">
      <c r="A214" s="2" t="s">
        <v>544</v>
      </c>
      <c r="B214" s="2" t="s">
        <v>67</v>
      </c>
      <c r="C214" s="2" t="s">
        <v>68</v>
      </c>
      <c r="D214" s="2" t="s">
        <v>545</v>
      </c>
      <c r="E214" s="3">
        <v>149023</v>
      </c>
      <c r="F214" s="4">
        <v>46182</v>
      </c>
      <c r="G214" s="2" t="s">
        <v>13</v>
      </c>
    </row>
    <row r="215" spans="1:7">
      <c r="A215" s="2" t="s">
        <v>546</v>
      </c>
      <c r="B215" s="2" t="s">
        <v>93</v>
      </c>
      <c r="C215" s="2" t="s">
        <v>94</v>
      </c>
      <c r="D215" s="2" t="s">
        <v>547</v>
      </c>
      <c r="E215" s="3">
        <v>44184</v>
      </c>
      <c r="F215" s="4">
        <v>46160</v>
      </c>
      <c r="G215" s="2" t="s">
        <v>13</v>
      </c>
    </row>
    <row r="216" spans="1:7">
      <c r="A216" s="2" t="s">
        <v>548</v>
      </c>
      <c r="B216" s="2" t="s">
        <v>345</v>
      </c>
      <c r="C216" s="2" t="s">
        <v>346</v>
      </c>
      <c r="D216" s="2" t="s">
        <v>549</v>
      </c>
      <c r="E216" s="3">
        <v>216737</v>
      </c>
      <c r="F216" s="4">
        <v>46144</v>
      </c>
      <c r="G216" s="2" t="s">
        <v>13</v>
      </c>
    </row>
    <row r="217" spans="1:7">
      <c r="A217" s="2" t="s">
        <v>550</v>
      </c>
      <c r="B217" s="2" t="s">
        <v>551</v>
      </c>
      <c r="C217" s="2" t="s">
        <v>552</v>
      </c>
      <c r="D217" s="2" t="s">
        <v>553</v>
      </c>
      <c r="E217" s="3">
        <v>246790</v>
      </c>
      <c r="F217" s="4">
        <v>46139</v>
      </c>
      <c r="G217" s="2" t="s">
        <v>13</v>
      </c>
    </row>
    <row r="218" spans="1:7">
      <c r="A218" s="2" t="s">
        <v>554</v>
      </c>
      <c r="B218" s="2" t="s">
        <v>305</v>
      </c>
      <c r="C218" s="2" t="s">
        <v>306</v>
      </c>
      <c r="D218" s="2" t="s">
        <v>555</v>
      </c>
      <c r="E218" s="3">
        <v>72704</v>
      </c>
      <c r="F218" s="4">
        <v>46144</v>
      </c>
      <c r="G218" s="2" t="s">
        <v>13</v>
      </c>
    </row>
    <row r="219" spans="1:7">
      <c r="A219" s="2" t="s">
        <v>556</v>
      </c>
      <c r="B219" s="2" t="s">
        <v>147</v>
      </c>
      <c r="C219" s="2" t="s">
        <v>148</v>
      </c>
      <c r="D219" s="2" t="s">
        <v>557</v>
      </c>
      <c r="E219" s="3">
        <v>248675</v>
      </c>
      <c r="F219" s="4">
        <v>46149</v>
      </c>
      <c r="G219" s="2" t="s">
        <v>13</v>
      </c>
    </row>
    <row r="220" spans="1:7">
      <c r="A220" s="2" t="s">
        <v>558</v>
      </c>
      <c r="B220" s="2" t="s">
        <v>231</v>
      </c>
      <c r="C220" s="2" t="s">
        <v>232</v>
      </c>
      <c r="D220" s="2" t="s">
        <v>559</v>
      </c>
      <c r="E220" s="3">
        <v>248766</v>
      </c>
      <c r="F220" s="4">
        <v>46173</v>
      </c>
      <c r="G220" s="2" t="s">
        <v>13</v>
      </c>
    </row>
    <row r="221" spans="1:7">
      <c r="A221" s="2" t="s">
        <v>560</v>
      </c>
      <c r="B221" s="2" t="s">
        <v>435</v>
      </c>
      <c r="C221" s="2" t="s">
        <v>436</v>
      </c>
      <c r="D221" s="2" t="s">
        <v>561</v>
      </c>
      <c r="E221" s="3">
        <v>140159</v>
      </c>
      <c r="F221" s="4">
        <v>46129</v>
      </c>
      <c r="G221" s="2" t="s">
        <v>13</v>
      </c>
    </row>
    <row r="222" spans="1:7">
      <c r="A222" s="2" t="s">
        <v>562</v>
      </c>
      <c r="B222" s="2" t="s">
        <v>231</v>
      </c>
      <c r="C222" s="2" t="s">
        <v>232</v>
      </c>
      <c r="D222" s="2" t="s">
        <v>563</v>
      </c>
      <c r="E222" s="3">
        <v>74736</v>
      </c>
      <c r="F222" s="4">
        <v>46140</v>
      </c>
      <c r="G222" s="2" t="s">
        <v>13</v>
      </c>
    </row>
    <row r="223" spans="1:7">
      <c r="A223" s="2" t="s">
        <v>564</v>
      </c>
      <c r="B223" s="2" t="s">
        <v>173</v>
      </c>
      <c r="C223" s="2" t="s">
        <v>174</v>
      </c>
      <c r="D223" s="2" t="s">
        <v>565</v>
      </c>
      <c r="E223" s="3">
        <v>249644</v>
      </c>
      <c r="F223" s="4">
        <v>46194</v>
      </c>
      <c r="G223" s="2" t="s">
        <v>13</v>
      </c>
    </row>
    <row r="224" spans="1:7">
      <c r="A224" s="2" t="s">
        <v>566</v>
      </c>
      <c r="B224" s="2" t="s">
        <v>93</v>
      </c>
      <c r="C224" s="2" t="s">
        <v>94</v>
      </c>
      <c r="D224" s="2" t="s">
        <v>567</v>
      </c>
      <c r="E224" s="3">
        <v>189466</v>
      </c>
      <c r="F224" s="4">
        <v>46151</v>
      </c>
      <c r="G224" s="2" t="s">
        <v>13</v>
      </c>
    </row>
    <row r="225" spans="1:7">
      <c r="A225" s="2" t="s">
        <v>568</v>
      </c>
      <c r="B225" s="2" t="s">
        <v>261</v>
      </c>
      <c r="C225" s="2" t="s">
        <v>262</v>
      </c>
      <c r="D225" s="2" t="s">
        <v>569</v>
      </c>
      <c r="E225" s="3">
        <v>51180</v>
      </c>
      <c r="F225" s="4">
        <v>46174</v>
      </c>
      <c r="G225" s="2" t="s">
        <v>13</v>
      </c>
    </row>
    <row r="226" spans="1:7">
      <c r="A226" s="2" t="s">
        <v>570</v>
      </c>
      <c r="B226" s="2" t="s">
        <v>31</v>
      </c>
      <c r="C226" s="2" t="s">
        <v>32</v>
      </c>
      <c r="D226" s="2" t="s">
        <v>571</v>
      </c>
      <c r="E226" s="3">
        <v>164451</v>
      </c>
      <c r="F226" s="4">
        <v>46120</v>
      </c>
      <c r="G226" s="2" t="s">
        <v>13</v>
      </c>
    </row>
    <row r="227" spans="1:7">
      <c r="A227" s="2" t="s">
        <v>572</v>
      </c>
      <c r="B227" s="2" t="s">
        <v>377</v>
      </c>
      <c r="C227" s="2" t="s">
        <v>378</v>
      </c>
      <c r="D227" s="2" t="s">
        <v>573</v>
      </c>
      <c r="E227" s="3">
        <v>155283</v>
      </c>
      <c r="F227" s="4">
        <v>46191</v>
      </c>
      <c r="G227" s="2" t="s">
        <v>13</v>
      </c>
    </row>
    <row r="228" spans="1:7">
      <c r="A228" s="2" t="s">
        <v>574</v>
      </c>
      <c r="B228" s="2" t="s">
        <v>169</v>
      </c>
      <c r="C228" s="2" t="s">
        <v>170</v>
      </c>
      <c r="D228" s="2" t="s">
        <v>575</v>
      </c>
      <c r="E228" s="3">
        <v>258339</v>
      </c>
      <c r="F228" s="4">
        <v>46189</v>
      </c>
      <c r="G228" s="2" t="s">
        <v>13</v>
      </c>
    </row>
    <row r="229" spans="1:7">
      <c r="A229" s="2" t="s">
        <v>576</v>
      </c>
      <c r="B229" s="2" t="s">
        <v>39</v>
      </c>
      <c r="C229" s="2" t="s">
        <v>40</v>
      </c>
      <c r="D229" s="2" t="s">
        <v>577</v>
      </c>
      <c r="E229" s="3">
        <v>159494</v>
      </c>
      <c r="F229" s="4">
        <v>46176</v>
      </c>
      <c r="G229" s="2" t="s">
        <v>13</v>
      </c>
    </row>
    <row r="230" spans="1:7">
      <c r="A230" s="2" t="s">
        <v>578</v>
      </c>
      <c r="B230" s="2" t="s">
        <v>579</v>
      </c>
      <c r="C230" s="2" t="s">
        <v>580</v>
      </c>
      <c r="D230" s="2" t="s">
        <v>581</v>
      </c>
      <c r="E230" s="3">
        <v>154751</v>
      </c>
      <c r="F230" s="4">
        <v>46194</v>
      </c>
      <c r="G230" s="2" t="s">
        <v>13</v>
      </c>
    </row>
    <row r="231" spans="1:7">
      <c r="A231" s="2" t="s">
        <v>582</v>
      </c>
      <c r="B231" s="2" t="s">
        <v>377</v>
      </c>
      <c r="C231" s="2" t="s">
        <v>378</v>
      </c>
      <c r="D231" s="2" t="s">
        <v>583</v>
      </c>
      <c r="E231" s="3">
        <v>169064</v>
      </c>
      <c r="F231" s="4">
        <v>46183</v>
      </c>
      <c r="G231" s="2" t="s">
        <v>13</v>
      </c>
    </row>
    <row r="232" spans="1:7">
      <c r="A232" s="2" t="s">
        <v>584</v>
      </c>
      <c r="B232" s="2" t="s">
        <v>51</v>
      </c>
      <c r="C232" s="2" t="s">
        <v>52</v>
      </c>
      <c r="D232" s="2" t="s">
        <v>585</v>
      </c>
      <c r="E232" s="3">
        <v>149939</v>
      </c>
      <c r="F232" s="4">
        <v>46188</v>
      </c>
      <c r="G232" s="2" t="s">
        <v>13</v>
      </c>
    </row>
    <row r="233" spans="1:7">
      <c r="A233" s="2" t="s">
        <v>586</v>
      </c>
      <c r="B233" s="2" t="s">
        <v>71</v>
      </c>
      <c r="C233" s="2" t="s">
        <v>72</v>
      </c>
      <c r="D233" s="2" t="s">
        <v>587</v>
      </c>
      <c r="E233" s="3">
        <v>52447</v>
      </c>
      <c r="F233" s="4">
        <v>46148</v>
      </c>
      <c r="G233" s="2" t="s">
        <v>13</v>
      </c>
    </row>
    <row r="234" spans="1:7">
      <c r="A234" s="2" t="s">
        <v>588</v>
      </c>
      <c r="B234" s="2" t="s">
        <v>295</v>
      </c>
      <c r="C234" s="2" t="s">
        <v>296</v>
      </c>
      <c r="D234" s="2" t="s">
        <v>589</v>
      </c>
      <c r="E234" s="3">
        <v>112691</v>
      </c>
      <c r="F234" s="4">
        <v>46130</v>
      </c>
      <c r="G234" s="2" t="s">
        <v>13</v>
      </c>
    </row>
    <row r="235" spans="1:7">
      <c r="A235" s="2" t="s">
        <v>590</v>
      </c>
      <c r="B235" s="2" t="s">
        <v>85</v>
      </c>
      <c r="C235" s="2" t="s">
        <v>86</v>
      </c>
      <c r="D235" s="2" t="s">
        <v>591</v>
      </c>
      <c r="E235" s="3">
        <v>182955</v>
      </c>
      <c r="F235" s="4">
        <v>46155</v>
      </c>
      <c r="G235" s="2" t="s">
        <v>13</v>
      </c>
    </row>
    <row r="236" spans="1:7">
      <c r="A236" s="2" t="s">
        <v>592</v>
      </c>
      <c r="B236" s="2" t="s">
        <v>277</v>
      </c>
      <c r="C236" s="2" t="s">
        <v>278</v>
      </c>
      <c r="D236" s="2" t="s">
        <v>593</v>
      </c>
      <c r="E236" s="3">
        <v>96457</v>
      </c>
      <c r="F236" s="4">
        <v>46126</v>
      </c>
      <c r="G236" s="2" t="s">
        <v>13</v>
      </c>
    </row>
    <row r="237" spans="1:7">
      <c r="A237" s="2" t="s">
        <v>594</v>
      </c>
      <c r="B237" s="2" t="s">
        <v>39</v>
      </c>
      <c r="C237" s="2" t="s">
        <v>40</v>
      </c>
      <c r="D237" s="2" t="s">
        <v>595</v>
      </c>
      <c r="E237" s="3">
        <v>208570</v>
      </c>
      <c r="F237" s="4">
        <v>46126</v>
      </c>
      <c r="G237" s="2" t="s">
        <v>13</v>
      </c>
    </row>
    <row r="238" spans="1:7">
      <c r="A238" s="2" t="s">
        <v>596</v>
      </c>
      <c r="B238" s="2" t="s">
        <v>209</v>
      </c>
      <c r="C238" s="2" t="s">
        <v>210</v>
      </c>
      <c r="D238" s="2" t="s">
        <v>597</v>
      </c>
      <c r="E238" s="3">
        <v>153451</v>
      </c>
      <c r="F238" s="4">
        <v>46161</v>
      </c>
      <c r="G238" s="2" t="s">
        <v>13</v>
      </c>
    </row>
    <row r="239" spans="1:7">
      <c r="A239" s="2" t="s">
        <v>598</v>
      </c>
      <c r="B239" s="2" t="s">
        <v>209</v>
      </c>
      <c r="C239" s="2" t="s">
        <v>210</v>
      </c>
      <c r="D239" s="2" t="s">
        <v>599</v>
      </c>
      <c r="E239" s="3">
        <v>77860</v>
      </c>
      <c r="F239" s="4">
        <v>46136</v>
      </c>
      <c r="G239" s="2" t="s">
        <v>13</v>
      </c>
    </row>
    <row r="240" spans="1:7">
      <c r="A240" s="2" t="s">
        <v>600</v>
      </c>
      <c r="B240" s="2" t="s">
        <v>31</v>
      </c>
      <c r="C240" s="2" t="s">
        <v>32</v>
      </c>
      <c r="D240" s="2" t="s">
        <v>601</v>
      </c>
      <c r="E240" s="3">
        <v>239946</v>
      </c>
      <c r="F240" s="4">
        <v>46198</v>
      </c>
      <c r="G240" s="2" t="s">
        <v>13</v>
      </c>
    </row>
    <row r="241" spans="1:7">
      <c r="A241" s="2" t="s">
        <v>602</v>
      </c>
      <c r="B241" s="2" t="s">
        <v>15</v>
      </c>
      <c r="C241" s="2" t="s">
        <v>16</v>
      </c>
      <c r="D241" s="2" t="s">
        <v>603</v>
      </c>
      <c r="E241" s="3">
        <v>163167</v>
      </c>
      <c r="F241" s="4">
        <v>46178</v>
      </c>
      <c r="G241" s="2" t="s">
        <v>13</v>
      </c>
    </row>
    <row r="242" spans="1:7">
      <c r="A242" s="2" t="s">
        <v>604</v>
      </c>
      <c r="B242" s="2" t="s">
        <v>55</v>
      </c>
      <c r="C242" s="2" t="s">
        <v>56</v>
      </c>
      <c r="D242" s="2" t="s">
        <v>605</v>
      </c>
      <c r="E242" s="3">
        <v>72229</v>
      </c>
      <c r="F242" s="4">
        <v>46141</v>
      </c>
      <c r="G242" s="2" t="s">
        <v>13</v>
      </c>
    </row>
    <row r="243" spans="1:7">
      <c r="A243" s="2" t="s">
        <v>606</v>
      </c>
      <c r="B243" s="2" t="s">
        <v>31</v>
      </c>
      <c r="C243" s="2" t="s">
        <v>32</v>
      </c>
      <c r="D243" s="2" t="s">
        <v>607</v>
      </c>
      <c r="E243" s="3">
        <v>190093</v>
      </c>
      <c r="F243" s="4">
        <v>46176</v>
      </c>
      <c r="G243" s="2" t="s">
        <v>13</v>
      </c>
    </row>
    <row r="244" spans="1:7">
      <c r="A244" s="2" t="s">
        <v>608</v>
      </c>
      <c r="B244" s="2" t="s">
        <v>485</v>
      </c>
      <c r="C244" s="2" t="s">
        <v>486</v>
      </c>
      <c r="D244" s="2" t="s">
        <v>609</v>
      </c>
      <c r="E244" s="3">
        <v>247054</v>
      </c>
      <c r="F244" s="4">
        <v>46163</v>
      </c>
      <c r="G244" s="2" t="s">
        <v>13</v>
      </c>
    </row>
    <row r="245" spans="1:7">
      <c r="A245" s="2" t="s">
        <v>610</v>
      </c>
      <c r="B245" s="2" t="s">
        <v>345</v>
      </c>
      <c r="C245" s="2" t="s">
        <v>346</v>
      </c>
      <c r="D245" s="2" t="s">
        <v>611</v>
      </c>
      <c r="E245" s="3">
        <v>93995</v>
      </c>
      <c r="F245" s="4">
        <v>46128</v>
      </c>
      <c r="G245" s="2" t="s">
        <v>13</v>
      </c>
    </row>
    <row r="246" spans="1:7">
      <c r="A246" s="2" t="s">
        <v>612</v>
      </c>
      <c r="B246" s="2" t="s">
        <v>219</v>
      </c>
      <c r="C246" s="2" t="s">
        <v>220</v>
      </c>
      <c r="D246" s="2" t="s">
        <v>613</v>
      </c>
      <c r="E246" s="3">
        <v>24171</v>
      </c>
      <c r="F246" s="4">
        <v>46168</v>
      </c>
      <c r="G246" s="2" t="s">
        <v>13</v>
      </c>
    </row>
    <row r="247" spans="1:7">
      <c r="A247" s="2" t="s">
        <v>614</v>
      </c>
      <c r="B247" s="2" t="s">
        <v>435</v>
      </c>
      <c r="C247" s="2" t="s">
        <v>436</v>
      </c>
      <c r="D247" s="2" t="s">
        <v>615</v>
      </c>
      <c r="E247" s="3">
        <v>223733</v>
      </c>
      <c r="F247" s="4">
        <v>46175</v>
      </c>
      <c r="G247" s="2" t="s">
        <v>13</v>
      </c>
    </row>
    <row r="248" spans="1:7">
      <c r="A248" s="2" t="s">
        <v>616</v>
      </c>
      <c r="B248" s="2" t="s">
        <v>107</v>
      </c>
      <c r="C248" s="2" t="s">
        <v>108</v>
      </c>
      <c r="D248" s="2" t="s">
        <v>617</v>
      </c>
      <c r="E248" s="3">
        <v>259465</v>
      </c>
      <c r="F248" s="4">
        <v>46136</v>
      </c>
      <c r="G248" s="2" t="s">
        <v>13</v>
      </c>
    </row>
    <row r="249" spans="1:7">
      <c r="A249" s="2" t="s">
        <v>618</v>
      </c>
      <c r="B249" s="2" t="s">
        <v>15</v>
      </c>
      <c r="C249" s="2" t="s">
        <v>16</v>
      </c>
      <c r="D249" s="2" t="s">
        <v>619</v>
      </c>
      <c r="E249" s="3">
        <v>135196</v>
      </c>
      <c r="F249" s="4">
        <v>46168</v>
      </c>
      <c r="G249" s="2" t="s">
        <v>13</v>
      </c>
    </row>
    <row r="250" spans="1:7">
      <c r="A250" s="2" t="s">
        <v>620</v>
      </c>
      <c r="B250" s="2" t="s">
        <v>159</v>
      </c>
      <c r="C250" s="2" t="s">
        <v>160</v>
      </c>
      <c r="D250" s="2" t="s">
        <v>621</v>
      </c>
      <c r="E250" s="3">
        <v>225087</v>
      </c>
      <c r="F250" s="4">
        <v>46120</v>
      </c>
      <c r="G250" s="2" t="s">
        <v>13</v>
      </c>
    </row>
    <row r="251" spans="1:7">
      <c r="A251" s="2" t="s">
        <v>622</v>
      </c>
      <c r="B251" s="2" t="s">
        <v>223</v>
      </c>
      <c r="C251" s="2" t="s">
        <v>224</v>
      </c>
      <c r="D251" s="2" t="s">
        <v>623</v>
      </c>
      <c r="E251" s="3">
        <v>33373</v>
      </c>
      <c r="F251" s="4">
        <v>46132</v>
      </c>
      <c r="G251" s="2" t="s">
        <v>13</v>
      </c>
    </row>
    <row r="252" spans="1:7">
      <c r="A252" s="2" t="s">
        <v>624</v>
      </c>
      <c r="B252" s="2" t="s">
        <v>231</v>
      </c>
      <c r="C252" s="2" t="s">
        <v>232</v>
      </c>
      <c r="D252" s="2" t="s">
        <v>625</v>
      </c>
      <c r="E252" s="3">
        <v>145844</v>
      </c>
      <c r="F252" s="4">
        <v>46182</v>
      </c>
      <c r="G252" s="2" t="s">
        <v>13</v>
      </c>
    </row>
    <row r="253" spans="1:7">
      <c r="A253" s="2" t="s">
        <v>626</v>
      </c>
      <c r="B253" s="2" t="s">
        <v>159</v>
      </c>
      <c r="C253" s="2" t="s">
        <v>160</v>
      </c>
      <c r="D253" s="2" t="s">
        <v>627</v>
      </c>
      <c r="E253" s="3">
        <v>130749</v>
      </c>
      <c r="F253" s="4">
        <v>46184</v>
      </c>
      <c r="G253" s="2" t="s">
        <v>13</v>
      </c>
    </row>
    <row r="254" spans="1:7">
      <c r="A254" s="2" t="s">
        <v>628</v>
      </c>
      <c r="B254" s="2" t="s">
        <v>35</v>
      </c>
      <c r="C254" s="2" t="s">
        <v>36</v>
      </c>
      <c r="D254" s="2" t="s">
        <v>629</v>
      </c>
      <c r="E254" s="3">
        <v>45636</v>
      </c>
      <c r="F254" s="4">
        <v>46164</v>
      </c>
      <c r="G254" s="2" t="s">
        <v>13</v>
      </c>
    </row>
    <row r="255" spans="1:7">
      <c r="A255" s="2" t="s">
        <v>630</v>
      </c>
      <c r="B255" s="2" t="s">
        <v>485</v>
      </c>
      <c r="C255" s="2" t="s">
        <v>486</v>
      </c>
      <c r="D255" s="2" t="s">
        <v>631</v>
      </c>
      <c r="E255" s="3">
        <v>259880</v>
      </c>
      <c r="F255" s="4">
        <v>46143</v>
      </c>
      <c r="G255" s="2" t="s">
        <v>13</v>
      </c>
    </row>
    <row r="256" spans="1:7">
      <c r="A256" s="2" t="s">
        <v>632</v>
      </c>
      <c r="B256" s="2" t="s">
        <v>169</v>
      </c>
      <c r="C256" s="2" t="s">
        <v>170</v>
      </c>
      <c r="D256" s="2" t="s">
        <v>633</v>
      </c>
      <c r="E256" s="3">
        <v>103739</v>
      </c>
      <c r="F256" s="4">
        <v>46186</v>
      </c>
      <c r="G256" s="2" t="s">
        <v>13</v>
      </c>
    </row>
    <row r="257" spans="1:7">
      <c r="A257" s="2" t="s">
        <v>634</v>
      </c>
      <c r="B257" s="2" t="s">
        <v>141</v>
      </c>
      <c r="C257" s="2" t="s">
        <v>142</v>
      </c>
      <c r="D257" s="2" t="s">
        <v>635</v>
      </c>
      <c r="E257" s="3">
        <v>104219</v>
      </c>
      <c r="F257" s="4">
        <v>46185</v>
      </c>
      <c r="G257" s="2" t="s">
        <v>13</v>
      </c>
    </row>
    <row r="258" spans="1:7">
      <c r="A258" s="2" t="s">
        <v>636</v>
      </c>
      <c r="B258" s="2" t="s">
        <v>59</v>
      </c>
      <c r="C258" s="2" t="s">
        <v>60</v>
      </c>
      <c r="D258" s="2" t="s">
        <v>637</v>
      </c>
      <c r="E258" s="3">
        <v>138807</v>
      </c>
      <c r="F258" s="4">
        <v>46200</v>
      </c>
      <c r="G258" s="2" t="s">
        <v>13</v>
      </c>
    </row>
    <row r="259" spans="1:7">
      <c r="A259" s="2" t="s">
        <v>638</v>
      </c>
      <c r="B259" s="2" t="s">
        <v>163</v>
      </c>
      <c r="C259" s="2" t="s">
        <v>164</v>
      </c>
      <c r="D259" s="2" t="s">
        <v>639</v>
      </c>
      <c r="E259" s="3">
        <v>44129</v>
      </c>
      <c r="F259" s="4">
        <v>46137</v>
      </c>
      <c r="G259" s="2" t="s">
        <v>13</v>
      </c>
    </row>
    <row r="260" spans="1:7">
      <c r="A260" s="2" t="s">
        <v>640</v>
      </c>
      <c r="B260" s="2" t="s">
        <v>295</v>
      </c>
      <c r="C260" s="2" t="s">
        <v>296</v>
      </c>
      <c r="D260" s="2" t="s">
        <v>641</v>
      </c>
      <c r="E260" s="3">
        <v>226541</v>
      </c>
      <c r="F260" s="4">
        <v>46178</v>
      </c>
      <c r="G260" s="2" t="s">
        <v>13</v>
      </c>
    </row>
    <row r="261" spans="1:7">
      <c r="A261" s="2" t="s">
        <v>642</v>
      </c>
      <c r="B261" s="2" t="s">
        <v>387</v>
      </c>
      <c r="C261" s="2" t="s">
        <v>388</v>
      </c>
      <c r="D261" s="2" t="s">
        <v>643</v>
      </c>
      <c r="E261" s="3">
        <v>220406</v>
      </c>
      <c r="F261" s="4">
        <v>46175</v>
      </c>
      <c r="G261" s="2" t="s">
        <v>13</v>
      </c>
    </row>
    <row r="262" spans="1:7">
      <c r="A262" s="2" t="s">
        <v>644</v>
      </c>
      <c r="B262" s="2" t="s">
        <v>159</v>
      </c>
      <c r="C262" s="2" t="s">
        <v>160</v>
      </c>
      <c r="D262" s="2" t="s">
        <v>645</v>
      </c>
      <c r="E262" s="3">
        <v>69205</v>
      </c>
      <c r="F262" s="4">
        <v>46137</v>
      </c>
      <c r="G262" s="2" t="s">
        <v>13</v>
      </c>
    </row>
    <row r="263" spans="1:7">
      <c r="A263" s="2" t="s">
        <v>646</v>
      </c>
      <c r="B263" s="2" t="s">
        <v>485</v>
      </c>
      <c r="C263" s="2" t="s">
        <v>486</v>
      </c>
      <c r="D263" s="2" t="s">
        <v>647</v>
      </c>
      <c r="E263" s="3">
        <v>66668</v>
      </c>
      <c r="F263" s="4">
        <v>46181</v>
      </c>
      <c r="G263" s="2" t="s">
        <v>13</v>
      </c>
    </row>
    <row r="264" spans="1:7">
      <c r="A264" s="2" t="s">
        <v>648</v>
      </c>
      <c r="B264" s="2" t="s">
        <v>19</v>
      </c>
      <c r="C264" s="2" t="s">
        <v>20</v>
      </c>
      <c r="D264" s="2" t="s">
        <v>649</v>
      </c>
      <c r="E264" s="3">
        <v>255751</v>
      </c>
      <c r="F264" s="4">
        <v>46143</v>
      </c>
      <c r="G264" s="2" t="s">
        <v>13</v>
      </c>
    </row>
    <row r="265" spans="1:7">
      <c r="A265" s="2" t="s">
        <v>650</v>
      </c>
      <c r="B265" s="2" t="s">
        <v>163</v>
      </c>
      <c r="C265" s="2" t="s">
        <v>164</v>
      </c>
      <c r="D265" s="2" t="s">
        <v>651</v>
      </c>
      <c r="E265" s="3">
        <v>115776</v>
      </c>
      <c r="F265" s="4">
        <v>46158</v>
      </c>
      <c r="G265" s="2" t="s">
        <v>13</v>
      </c>
    </row>
    <row r="266" spans="1:7">
      <c r="A266" s="2" t="s">
        <v>652</v>
      </c>
      <c r="B266" s="2" t="s">
        <v>223</v>
      </c>
      <c r="C266" s="2" t="s">
        <v>224</v>
      </c>
      <c r="D266" s="2" t="s">
        <v>653</v>
      </c>
      <c r="E266" s="3">
        <v>242685</v>
      </c>
      <c r="F266" s="4">
        <v>46190</v>
      </c>
      <c r="G266" s="2" t="s">
        <v>13</v>
      </c>
    </row>
    <row r="267" spans="1:7">
      <c r="A267" s="2" t="s">
        <v>654</v>
      </c>
      <c r="B267" s="2" t="s">
        <v>551</v>
      </c>
      <c r="C267" s="2" t="s">
        <v>552</v>
      </c>
      <c r="D267" s="2" t="s">
        <v>655</v>
      </c>
      <c r="E267" s="3">
        <v>161957</v>
      </c>
      <c r="F267" s="4">
        <v>46164</v>
      </c>
      <c r="G267" s="2" t="s">
        <v>13</v>
      </c>
    </row>
    <row r="268" spans="1:7">
      <c r="A268" s="2" t="s">
        <v>656</v>
      </c>
      <c r="B268" s="2" t="s">
        <v>103</v>
      </c>
      <c r="C268" s="2" t="s">
        <v>104</v>
      </c>
      <c r="D268" s="2" t="s">
        <v>657</v>
      </c>
      <c r="E268" s="3">
        <v>128630</v>
      </c>
      <c r="F268" s="4">
        <v>46141</v>
      </c>
      <c r="G268" s="2" t="s">
        <v>13</v>
      </c>
    </row>
    <row r="269" spans="1:7">
      <c r="A269" s="2" t="s">
        <v>658</v>
      </c>
      <c r="B269" s="2" t="s">
        <v>241</v>
      </c>
      <c r="C269" s="2" t="s">
        <v>242</v>
      </c>
      <c r="D269" s="2" t="s">
        <v>659</v>
      </c>
      <c r="E269" s="3">
        <v>144537</v>
      </c>
      <c r="F269" s="4">
        <v>46116</v>
      </c>
      <c r="G269" s="2" t="s">
        <v>13</v>
      </c>
    </row>
    <row r="270" spans="1:7">
      <c r="A270" s="2" t="s">
        <v>660</v>
      </c>
      <c r="B270" s="2" t="s">
        <v>181</v>
      </c>
      <c r="C270" s="2" t="s">
        <v>182</v>
      </c>
      <c r="D270" s="2" t="s">
        <v>661</v>
      </c>
      <c r="E270" s="3">
        <v>71955</v>
      </c>
      <c r="F270" s="4">
        <v>46127</v>
      </c>
      <c r="G270" s="2" t="s">
        <v>13</v>
      </c>
    </row>
    <row r="271" spans="1:7">
      <c r="A271" s="2" t="s">
        <v>662</v>
      </c>
      <c r="B271" s="2" t="s">
        <v>417</v>
      </c>
      <c r="C271" s="2" t="s">
        <v>418</v>
      </c>
      <c r="D271" s="2" t="s">
        <v>663</v>
      </c>
      <c r="E271" s="3">
        <v>95540</v>
      </c>
      <c r="F271" s="4">
        <v>46135</v>
      </c>
      <c r="G271" s="2" t="s">
        <v>13</v>
      </c>
    </row>
    <row r="272" spans="1:7">
      <c r="A272" s="2" t="s">
        <v>664</v>
      </c>
      <c r="B272" s="2" t="s">
        <v>35</v>
      </c>
      <c r="C272" s="2" t="s">
        <v>36</v>
      </c>
      <c r="D272" s="2" t="s">
        <v>665</v>
      </c>
      <c r="E272" s="3">
        <v>34965</v>
      </c>
      <c r="F272" s="4">
        <v>46179</v>
      </c>
      <c r="G272" s="2" t="s">
        <v>13</v>
      </c>
    </row>
    <row r="273" spans="1:7">
      <c r="A273" s="2" t="s">
        <v>666</v>
      </c>
      <c r="B273" s="2" t="s">
        <v>131</v>
      </c>
      <c r="C273" s="2" t="s">
        <v>132</v>
      </c>
      <c r="D273" s="2" t="s">
        <v>667</v>
      </c>
      <c r="E273" s="3">
        <v>21872</v>
      </c>
      <c r="F273" s="4">
        <v>46186</v>
      </c>
      <c r="G273" s="2" t="s">
        <v>13</v>
      </c>
    </row>
    <row r="274" spans="1:7">
      <c r="A274" s="2" t="s">
        <v>668</v>
      </c>
      <c r="B274" s="2" t="s">
        <v>147</v>
      </c>
      <c r="C274" s="2" t="s">
        <v>148</v>
      </c>
      <c r="D274" s="2" t="s">
        <v>669</v>
      </c>
      <c r="E274" s="3">
        <v>174306</v>
      </c>
      <c r="F274" s="4">
        <v>46184</v>
      </c>
      <c r="G274" s="2" t="s">
        <v>13</v>
      </c>
    </row>
    <row r="275" spans="1:7">
      <c r="A275" s="2" t="s">
        <v>670</v>
      </c>
      <c r="B275" s="2" t="s">
        <v>97</v>
      </c>
      <c r="C275" s="2" t="s">
        <v>98</v>
      </c>
      <c r="D275" s="2" t="s">
        <v>671</v>
      </c>
      <c r="E275" s="3">
        <v>110770</v>
      </c>
      <c r="F275" s="4">
        <v>46127</v>
      </c>
      <c r="G275" s="2" t="s">
        <v>13</v>
      </c>
    </row>
    <row r="276" spans="1:7">
      <c r="A276" s="2" t="s">
        <v>672</v>
      </c>
      <c r="B276" s="2" t="s">
        <v>181</v>
      </c>
      <c r="C276" s="2" t="s">
        <v>182</v>
      </c>
      <c r="D276" s="2" t="s">
        <v>673</v>
      </c>
      <c r="E276" s="3">
        <v>183066</v>
      </c>
      <c r="F276" s="4">
        <v>46140</v>
      </c>
      <c r="G276" s="2" t="s">
        <v>13</v>
      </c>
    </row>
  </sheetData>
  <mergeCells count="2">
    <mergeCell ref="A2:G2"/>
    <mergeCell ref="A1:G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2" customWidth="1"/>
    <col min="2" max="2" width="26" customWidth="1"/>
    <col min="3" max="3" width="24" customWidth="1"/>
    <col min="4" max="4" width="15" customWidth="1"/>
    <col min="5" max="5" width="13" customWidth="1"/>
    <col min="6" max="6" width="20" customWidth="1"/>
  </cols>
  <sheetData>
    <row r="1" spans="1:6" ht="27.95" customHeight="1">
      <c r="A1" s="6" t="s">
        <v>674</v>
      </c>
      <c r="B1" s="14"/>
      <c r="C1" s="14"/>
      <c r="D1" s="14"/>
      <c r="E1" s="14"/>
      <c r="F1" s="14"/>
    </row>
    <row r="2" spans="1:6">
      <c r="A2" s="5" t="s">
        <v>675</v>
      </c>
      <c r="B2" s="14"/>
      <c r="C2" s="14"/>
      <c r="D2" s="14"/>
      <c r="E2" s="14"/>
      <c r="F2" s="14"/>
    </row>
    <row r="4" spans="1:6">
      <c r="A4" s="1" t="s">
        <v>676</v>
      </c>
      <c r="B4" s="1" t="s">
        <v>677</v>
      </c>
      <c r="C4" s="1" t="s">
        <v>678</v>
      </c>
      <c r="D4" s="1" t="s">
        <v>6</v>
      </c>
      <c r="E4" s="1" t="s">
        <v>7</v>
      </c>
      <c r="F4" s="1" t="s">
        <v>679</v>
      </c>
    </row>
    <row r="5" spans="1:6">
      <c r="A5" s="2" t="s">
        <v>680</v>
      </c>
      <c r="B5" s="2" t="s">
        <v>142</v>
      </c>
      <c r="C5" s="2" t="s">
        <v>267</v>
      </c>
      <c r="D5" s="3">
        <v>230870</v>
      </c>
      <c r="E5" s="4">
        <v>46172</v>
      </c>
      <c r="F5" s="2" t="s">
        <v>681</v>
      </c>
    </row>
    <row r="6" spans="1:6">
      <c r="A6" s="2" t="s">
        <v>682</v>
      </c>
      <c r="B6" s="2" t="s">
        <v>160</v>
      </c>
      <c r="C6" s="2" t="s">
        <v>337</v>
      </c>
      <c r="D6" s="3">
        <v>194200</v>
      </c>
      <c r="E6" s="4">
        <v>46199</v>
      </c>
      <c r="F6" s="2" t="s">
        <v>681</v>
      </c>
    </row>
    <row r="7" spans="1:6">
      <c r="A7" s="2" t="s">
        <v>683</v>
      </c>
      <c r="B7" s="2" t="s">
        <v>128</v>
      </c>
      <c r="C7" s="2" t="s">
        <v>684</v>
      </c>
      <c r="D7" s="3">
        <v>117396</v>
      </c>
      <c r="E7" s="4">
        <v>46152</v>
      </c>
      <c r="F7" s="2" t="s">
        <v>681</v>
      </c>
    </row>
    <row r="8" spans="1:6">
      <c r="A8" s="2" t="s">
        <v>685</v>
      </c>
      <c r="B8" s="2" t="s">
        <v>220</v>
      </c>
      <c r="C8" s="2" t="s">
        <v>686</v>
      </c>
      <c r="D8" s="3">
        <v>40747</v>
      </c>
      <c r="E8" s="4">
        <v>46198</v>
      </c>
      <c r="F8" s="2" t="s">
        <v>687</v>
      </c>
    </row>
    <row r="9" spans="1:6">
      <c r="A9" s="2" t="s">
        <v>688</v>
      </c>
      <c r="B9" s="2" t="s">
        <v>86</v>
      </c>
      <c r="C9" s="2" t="s">
        <v>689</v>
      </c>
      <c r="D9" s="3">
        <v>211181</v>
      </c>
      <c r="E9" s="4">
        <v>46151</v>
      </c>
      <c r="F9" s="2" t="s">
        <v>681</v>
      </c>
    </row>
    <row r="10" spans="1:6">
      <c r="A10" s="2" t="s">
        <v>690</v>
      </c>
      <c r="B10" s="2" t="s">
        <v>104</v>
      </c>
      <c r="C10" s="2" t="s">
        <v>691</v>
      </c>
      <c r="D10" s="3">
        <v>88030</v>
      </c>
      <c r="E10" s="4">
        <v>46186</v>
      </c>
      <c r="F10" s="2" t="s">
        <v>681</v>
      </c>
    </row>
    <row r="11" spans="1:6">
      <c r="A11" s="2" t="s">
        <v>692</v>
      </c>
      <c r="B11" s="2" t="s">
        <v>24</v>
      </c>
      <c r="C11" s="2" t="s">
        <v>693</v>
      </c>
      <c r="D11" s="3">
        <v>95683</v>
      </c>
      <c r="E11" s="4">
        <v>46169</v>
      </c>
      <c r="F11" s="2" t="s">
        <v>681</v>
      </c>
    </row>
    <row r="12" spans="1:6">
      <c r="A12" s="2" t="s">
        <v>694</v>
      </c>
      <c r="B12" s="2" t="s">
        <v>44</v>
      </c>
      <c r="C12" s="2" t="s">
        <v>115</v>
      </c>
      <c r="D12" s="3">
        <v>131957</v>
      </c>
      <c r="E12" s="4">
        <v>46175</v>
      </c>
      <c r="F12" s="2" t="s">
        <v>681</v>
      </c>
    </row>
    <row r="13" spans="1:6">
      <c r="A13" s="2" t="s">
        <v>695</v>
      </c>
      <c r="B13" s="2" t="s">
        <v>378</v>
      </c>
      <c r="C13" s="2" t="s">
        <v>696</v>
      </c>
      <c r="D13" s="3">
        <v>168447</v>
      </c>
      <c r="E13" s="4">
        <v>46190</v>
      </c>
      <c r="F13" s="2" t="s">
        <v>697</v>
      </c>
    </row>
    <row r="14" spans="1:6">
      <c r="A14" s="2" t="s">
        <v>698</v>
      </c>
      <c r="B14" s="2" t="s">
        <v>56</v>
      </c>
      <c r="C14" s="2" t="s">
        <v>189</v>
      </c>
      <c r="D14" s="3">
        <v>52280</v>
      </c>
      <c r="E14" s="4">
        <v>46189</v>
      </c>
      <c r="F14" s="2" t="s">
        <v>681</v>
      </c>
    </row>
    <row r="15" spans="1:6">
      <c r="A15" s="2" t="s">
        <v>699</v>
      </c>
      <c r="B15" s="2" t="s">
        <v>210</v>
      </c>
      <c r="C15" s="2" t="s">
        <v>700</v>
      </c>
      <c r="D15" s="3">
        <v>79226</v>
      </c>
      <c r="E15" s="4">
        <v>46139</v>
      </c>
      <c r="F15" s="2" t="s">
        <v>687</v>
      </c>
    </row>
    <row r="16" spans="1:6">
      <c r="A16" s="2" t="s">
        <v>701</v>
      </c>
      <c r="B16" s="2" t="s">
        <v>128</v>
      </c>
      <c r="C16" s="2" t="s">
        <v>702</v>
      </c>
      <c r="D16" s="3">
        <v>105761</v>
      </c>
      <c r="E16" s="4">
        <v>46167</v>
      </c>
      <c r="F16" s="2" t="s">
        <v>681</v>
      </c>
    </row>
    <row r="17" spans="1:6">
      <c r="A17" s="2" t="s">
        <v>703</v>
      </c>
      <c r="B17" s="2" t="s">
        <v>486</v>
      </c>
      <c r="C17" s="2" t="s">
        <v>704</v>
      </c>
      <c r="D17" s="3">
        <v>45308</v>
      </c>
      <c r="E17" s="4">
        <v>46189</v>
      </c>
      <c r="F17" s="2" t="s">
        <v>681</v>
      </c>
    </row>
    <row r="18" spans="1:6">
      <c r="A18" s="2" t="s">
        <v>705</v>
      </c>
      <c r="B18" s="2" t="s">
        <v>20</v>
      </c>
      <c r="C18" s="2" t="s">
        <v>706</v>
      </c>
      <c r="D18" s="3">
        <v>31082</v>
      </c>
      <c r="E18" s="4">
        <v>46204</v>
      </c>
      <c r="F18" s="2" t="s">
        <v>707</v>
      </c>
    </row>
    <row r="19" spans="1:6">
      <c r="A19" s="2" t="s">
        <v>708</v>
      </c>
      <c r="B19" s="2" t="s">
        <v>28</v>
      </c>
      <c r="C19" s="2" t="s">
        <v>709</v>
      </c>
      <c r="D19" s="3">
        <v>200806</v>
      </c>
      <c r="E19" s="4">
        <v>46204</v>
      </c>
      <c r="F19" s="2" t="s">
        <v>681</v>
      </c>
    </row>
    <row r="20" spans="1:6">
      <c r="A20" s="2" t="s">
        <v>710</v>
      </c>
      <c r="B20" s="2" t="s">
        <v>32</v>
      </c>
      <c r="C20" s="2" t="s">
        <v>711</v>
      </c>
      <c r="D20" s="3">
        <v>23394</v>
      </c>
      <c r="E20" s="4">
        <v>46119</v>
      </c>
      <c r="F20" s="2" t="s">
        <v>681</v>
      </c>
    </row>
    <row r="21" spans="1:6">
      <c r="A21" s="2" t="s">
        <v>712</v>
      </c>
      <c r="B21" s="2" t="s">
        <v>72</v>
      </c>
      <c r="C21" s="2" t="s">
        <v>713</v>
      </c>
      <c r="D21" s="3">
        <v>182700</v>
      </c>
      <c r="E21" s="4">
        <v>46190</v>
      </c>
      <c r="F21" s="2" t="s">
        <v>681</v>
      </c>
    </row>
    <row r="22" spans="1:6">
      <c r="A22" s="2" t="s">
        <v>714</v>
      </c>
      <c r="B22" s="2" t="s">
        <v>436</v>
      </c>
      <c r="C22" s="2" t="s">
        <v>715</v>
      </c>
      <c r="D22" s="3">
        <v>38760</v>
      </c>
      <c r="E22" s="4">
        <v>46186</v>
      </c>
      <c r="F22" s="2" t="s">
        <v>716</v>
      </c>
    </row>
    <row r="23" spans="1:6">
      <c r="A23" s="2" t="s">
        <v>717</v>
      </c>
      <c r="B23" s="2" t="s">
        <v>132</v>
      </c>
      <c r="C23" s="2" t="s">
        <v>718</v>
      </c>
      <c r="D23" s="3">
        <v>61240</v>
      </c>
      <c r="E23" s="4">
        <v>46149</v>
      </c>
      <c r="F23" s="2" t="s">
        <v>687</v>
      </c>
    </row>
    <row r="24" spans="1:6">
      <c r="A24" s="2" t="s">
        <v>719</v>
      </c>
      <c r="B24" s="2" t="s">
        <v>48</v>
      </c>
      <c r="C24" s="2" t="s">
        <v>720</v>
      </c>
      <c r="D24" s="3">
        <v>74091</v>
      </c>
      <c r="E24" s="4">
        <v>46116</v>
      </c>
      <c r="F24" s="2" t="s">
        <v>681</v>
      </c>
    </row>
    <row r="25" spans="1:6">
      <c r="A25" s="2" t="s">
        <v>721</v>
      </c>
      <c r="B25" s="2" t="s">
        <v>170</v>
      </c>
      <c r="C25" s="2" t="s">
        <v>722</v>
      </c>
      <c r="D25" s="3">
        <v>39871</v>
      </c>
      <c r="E25" s="4">
        <v>46169</v>
      </c>
      <c r="F25" s="2" t="s">
        <v>681</v>
      </c>
    </row>
    <row r="26" spans="1:6">
      <c r="A26" s="2" t="s">
        <v>723</v>
      </c>
      <c r="B26" s="2" t="s">
        <v>20</v>
      </c>
      <c r="C26" s="2" t="s">
        <v>724</v>
      </c>
      <c r="D26" s="3">
        <v>244141</v>
      </c>
      <c r="E26" s="4">
        <v>46170</v>
      </c>
      <c r="F26" s="2" t="s">
        <v>681</v>
      </c>
    </row>
    <row r="27" spans="1:6">
      <c r="A27" s="2" t="s">
        <v>725</v>
      </c>
      <c r="B27" s="2" t="s">
        <v>202</v>
      </c>
      <c r="C27" s="2" t="s">
        <v>726</v>
      </c>
      <c r="D27" s="3">
        <v>122131</v>
      </c>
      <c r="E27" s="4">
        <v>46154</v>
      </c>
      <c r="F27" s="2" t="s">
        <v>681</v>
      </c>
    </row>
    <row r="28" spans="1:6">
      <c r="A28" s="2" t="s">
        <v>727</v>
      </c>
      <c r="B28" s="2" t="s">
        <v>278</v>
      </c>
      <c r="C28" s="2" t="s">
        <v>728</v>
      </c>
      <c r="D28" s="3">
        <v>108200</v>
      </c>
      <c r="E28" s="4">
        <v>46184</v>
      </c>
      <c r="F28" s="2" t="s">
        <v>681</v>
      </c>
    </row>
    <row r="29" spans="1:6">
      <c r="A29" s="2" t="s">
        <v>729</v>
      </c>
      <c r="B29" s="2" t="s">
        <v>104</v>
      </c>
      <c r="C29" s="2" t="s">
        <v>730</v>
      </c>
      <c r="D29" s="3">
        <v>68954</v>
      </c>
      <c r="E29" s="4">
        <v>46156</v>
      </c>
      <c r="F29" s="2" t="s">
        <v>681</v>
      </c>
    </row>
    <row r="30" spans="1:6">
      <c r="A30" s="2" t="s">
        <v>731</v>
      </c>
      <c r="B30" s="2" t="s">
        <v>108</v>
      </c>
      <c r="C30" s="2" t="s">
        <v>732</v>
      </c>
      <c r="D30" s="3">
        <v>61345</v>
      </c>
      <c r="E30" s="4">
        <v>46138</v>
      </c>
      <c r="F30" s="2" t="s">
        <v>681</v>
      </c>
    </row>
    <row r="31" spans="1:6">
      <c r="A31" s="2" t="s">
        <v>733</v>
      </c>
      <c r="B31" s="2" t="s">
        <v>16</v>
      </c>
      <c r="C31" s="2" t="s">
        <v>734</v>
      </c>
      <c r="D31" s="3">
        <v>163167</v>
      </c>
      <c r="E31" s="4">
        <v>46179</v>
      </c>
      <c r="F31" s="2" t="s">
        <v>681</v>
      </c>
    </row>
    <row r="32" spans="1:6">
      <c r="A32" s="2" t="s">
        <v>735</v>
      </c>
      <c r="B32" s="2" t="s">
        <v>40</v>
      </c>
      <c r="C32" s="2" t="s">
        <v>736</v>
      </c>
      <c r="D32" s="3">
        <v>72008</v>
      </c>
      <c r="E32" s="4">
        <v>46116</v>
      </c>
      <c r="F32" s="2" t="s">
        <v>681</v>
      </c>
    </row>
    <row r="33" spans="1:6">
      <c r="A33" s="2" t="s">
        <v>737</v>
      </c>
      <c r="B33" s="2" t="s">
        <v>16</v>
      </c>
      <c r="C33" s="2" t="s">
        <v>738</v>
      </c>
      <c r="D33" s="3">
        <v>222262</v>
      </c>
      <c r="E33" s="4">
        <v>46118</v>
      </c>
      <c r="F33" s="2" t="s">
        <v>681</v>
      </c>
    </row>
    <row r="34" spans="1:6">
      <c r="A34" s="2" t="s">
        <v>739</v>
      </c>
      <c r="B34" s="2" t="s">
        <v>98</v>
      </c>
      <c r="C34" s="2" t="s">
        <v>740</v>
      </c>
      <c r="D34" s="3">
        <v>200259</v>
      </c>
      <c r="E34" s="4">
        <v>46123</v>
      </c>
      <c r="F34" s="2" t="s">
        <v>716</v>
      </c>
    </row>
    <row r="35" spans="1:6">
      <c r="A35" s="2" t="s">
        <v>741</v>
      </c>
      <c r="B35" s="2" t="s">
        <v>170</v>
      </c>
      <c r="C35" s="2" t="s">
        <v>742</v>
      </c>
      <c r="D35" s="3">
        <v>138331</v>
      </c>
      <c r="E35" s="4">
        <v>46128</v>
      </c>
      <c r="F35" s="2" t="s">
        <v>697</v>
      </c>
    </row>
    <row r="36" spans="1:6">
      <c r="A36" s="2" t="s">
        <v>743</v>
      </c>
      <c r="B36" s="2" t="s">
        <v>20</v>
      </c>
      <c r="C36" s="2" t="s">
        <v>744</v>
      </c>
      <c r="D36" s="3">
        <v>255751</v>
      </c>
      <c r="E36" s="4">
        <v>46144</v>
      </c>
      <c r="F36" s="2" t="s">
        <v>681</v>
      </c>
    </row>
    <row r="37" spans="1:6">
      <c r="A37" s="2" t="s">
        <v>745</v>
      </c>
      <c r="B37" s="2" t="s">
        <v>68</v>
      </c>
      <c r="C37" s="2" t="s">
        <v>746</v>
      </c>
      <c r="D37" s="3">
        <v>116570</v>
      </c>
      <c r="E37" s="4">
        <v>46141</v>
      </c>
      <c r="F37" s="2" t="s">
        <v>687</v>
      </c>
    </row>
    <row r="38" spans="1:6">
      <c r="A38" s="2" t="s">
        <v>747</v>
      </c>
      <c r="B38" s="2" t="s">
        <v>164</v>
      </c>
      <c r="C38" s="2" t="s">
        <v>748</v>
      </c>
      <c r="D38" s="3">
        <v>232045</v>
      </c>
      <c r="E38" s="4">
        <v>46154</v>
      </c>
      <c r="F38" s="2" t="s">
        <v>681</v>
      </c>
    </row>
    <row r="39" spans="1:6">
      <c r="A39" s="2" t="s">
        <v>749</v>
      </c>
      <c r="B39" s="2" t="s">
        <v>346</v>
      </c>
      <c r="C39" s="2" t="s">
        <v>750</v>
      </c>
      <c r="D39" s="3">
        <v>24230</v>
      </c>
      <c r="E39" s="4">
        <v>46131</v>
      </c>
      <c r="F39" s="2" t="s">
        <v>681</v>
      </c>
    </row>
    <row r="40" spans="1:6">
      <c r="A40" s="2" t="s">
        <v>751</v>
      </c>
      <c r="B40" s="2" t="s">
        <v>48</v>
      </c>
      <c r="C40" s="2" t="s">
        <v>752</v>
      </c>
      <c r="D40" s="3">
        <v>180317</v>
      </c>
      <c r="E40" s="4">
        <v>46197</v>
      </c>
      <c r="F40" s="2" t="s">
        <v>681</v>
      </c>
    </row>
    <row r="41" spans="1:6">
      <c r="A41" s="2" t="s">
        <v>753</v>
      </c>
      <c r="B41" s="2" t="s">
        <v>160</v>
      </c>
      <c r="C41" s="2" t="s">
        <v>754</v>
      </c>
      <c r="D41" s="3">
        <v>145754</v>
      </c>
      <c r="E41" s="4">
        <v>46155</v>
      </c>
      <c r="F41" s="2" t="s">
        <v>681</v>
      </c>
    </row>
    <row r="42" spans="1:6">
      <c r="A42" s="2" t="s">
        <v>755</v>
      </c>
      <c r="B42" s="2" t="s">
        <v>210</v>
      </c>
      <c r="C42" s="2" t="s">
        <v>756</v>
      </c>
      <c r="D42" s="3">
        <v>172716</v>
      </c>
      <c r="E42" s="4">
        <v>46125</v>
      </c>
      <c r="F42" s="2" t="s">
        <v>681</v>
      </c>
    </row>
    <row r="43" spans="1:6">
      <c r="A43" s="2" t="s">
        <v>757</v>
      </c>
      <c r="B43" s="2" t="s">
        <v>224</v>
      </c>
      <c r="C43" s="2" t="s">
        <v>758</v>
      </c>
      <c r="D43" s="3">
        <v>229204</v>
      </c>
      <c r="E43" s="4">
        <v>46141</v>
      </c>
      <c r="F43" s="2" t="s">
        <v>681</v>
      </c>
    </row>
    <row r="44" spans="1:6">
      <c r="A44" s="2" t="s">
        <v>759</v>
      </c>
      <c r="B44" s="2" t="s">
        <v>48</v>
      </c>
      <c r="C44" s="2" t="s">
        <v>760</v>
      </c>
      <c r="D44" s="3">
        <v>55203</v>
      </c>
      <c r="E44" s="4">
        <v>46175</v>
      </c>
      <c r="F44" s="2" t="s">
        <v>681</v>
      </c>
    </row>
    <row r="45" spans="1:6">
      <c r="A45" s="2" t="s">
        <v>761</v>
      </c>
      <c r="B45" s="2" t="s">
        <v>254</v>
      </c>
      <c r="C45" s="2" t="s">
        <v>762</v>
      </c>
      <c r="D45" s="3">
        <v>141857</v>
      </c>
      <c r="E45" s="4">
        <v>46156</v>
      </c>
      <c r="F45" s="2" t="s">
        <v>681</v>
      </c>
    </row>
    <row r="46" spans="1:6">
      <c r="A46" s="2" t="s">
        <v>763</v>
      </c>
      <c r="B46" s="2" t="s">
        <v>202</v>
      </c>
      <c r="C46" s="2" t="s">
        <v>764</v>
      </c>
      <c r="D46" s="3">
        <v>34289</v>
      </c>
      <c r="E46" s="4">
        <v>46193</v>
      </c>
      <c r="F46" s="2" t="s">
        <v>681</v>
      </c>
    </row>
    <row r="47" spans="1:6">
      <c r="A47" s="2" t="s">
        <v>765</v>
      </c>
      <c r="B47" s="2" t="s">
        <v>94</v>
      </c>
      <c r="C47" s="2" t="s">
        <v>547</v>
      </c>
      <c r="D47" s="3">
        <v>44184</v>
      </c>
      <c r="E47" s="4">
        <v>46160</v>
      </c>
      <c r="F47" s="2" t="s">
        <v>681</v>
      </c>
    </row>
    <row r="48" spans="1:6">
      <c r="A48" s="2" t="s">
        <v>766</v>
      </c>
      <c r="B48" s="2" t="s">
        <v>98</v>
      </c>
      <c r="C48" s="2" t="s">
        <v>767</v>
      </c>
      <c r="D48" s="3">
        <v>195079</v>
      </c>
      <c r="E48" s="4">
        <v>46183</v>
      </c>
      <c r="F48" s="2" t="s">
        <v>681</v>
      </c>
    </row>
    <row r="49" spans="1:6">
      <c r="A49" s="2" t="s">
        <v>768</v>
      </c>
      <c r="B49" s="2" t="s">
        <v>174</v>
      </c>
      <c r="C49" s="2" t="s">
        <v>769</v>
      </c>
      <c r="D49" s="3">
        <v>73311</v>
      </c>
      <c r="E49" s="4">
        <v>46146</v>
      </c>
      <c r="F49" s="2" t="s">
        <v>681</v>
      </c>
    </row>
    <row r="50" spans="1:6">
      <c r="A50" s="2" t="s">
        <v>770</v>
      </c>
      <c r="B50" s="2" t="s">
        <v>210</v>
      </c>
      <c r="C50" s="2" t="s">
        <v>771</v>
      </c>
      <c r="D50" s="3">
        <v>116425</v>
      </c>
      <c r="E50" s="4">
        <v>46149</v>
      </c>
      <c r="F50" s="2" t="s">
        <v>681</v>
      </c>
    </row>
    <row r="51" spans="1:6">
      <c r="A51" s="2" t="s">
        <v>772</v>
      </c>
      <c r="B51" s="2" t="s">
        <v>224</v>
      </c>
      <c r="C51" s="2" t="s">
        <v>773</v>
      </c>
      <c r="D51" s="3">
        <v>30410</v>
      </c>
      <c r="E51" s="4">
        <v>46164</v>
      </c>
      <c r="F51" s="2" t="s">
        <v>681</v>
      </c>
    </row>
    <row r="52" spans="1:6">
      <c r="A52" s="2" t="s">
        <v>774</v>
      </c>
      <c r="B52" s="2" t="s">
        <v>220</v>
      </c>
      <c r="C52" s="2" t="s">
        <v>775</v>
      </c>
      <c r="D52" s="3">
        <v>24171</v>
      </c>
      <c r="E52" s="4">
        <v>46171</v>
      </c>
      <c r="F52" s="2" t="s">
        <v>681</v>
      </c>
    </row>
    <row r="53" spans="1:6">
      <c r="A53" s="2" t="s">
        <v>776</v>
      </c>
      <c r="B53" s="2" t="s">
        <v>160</v>
      </c>
      <c r="C53" s="2" t="s">
        <v>777</v>
      </c>
      <c r="D53" s="3">
        <v>139385</v>
      </c>
      <c r="E53" s="4">
        <v>46176</v>
      </c>
      <c r="F53" s="2" t="s">
        <v>681</v>
      </c>
    </row>
    <row r="54" spans="1:6">
      <c r="A54" s="2" t="s">
        <v>778</v>
      </c>
      <c r="B54" s="2" t="s">
        <v>182</v>
      </c>
      <c r="C54" s="2" t="s">
        <v>779</v>
      </c>
      <c r="D54" s="3">
        <v>183066</v>
      </c>
      <c r="E54" s="4">
        <v>46140</v>
      </c>
      <c r="F54" s="2" t="s">
        <v>681</v>
      </c>
    </row>
    <row r="55" spans="1:6">
      <c r="A55" s="2" t="s">
        <v>780</v>
      </c>
      <c r="B55" s="2" t="s">
        <v>11</v>
      </c>
      <c r="C55" s="2" t="s">
        <v>781</v>
      </c>
      <c r="D55" s="3">
        <v>170563</v>
      </c>
      <c r="E55" s="4">
        <v>46184</v>
      </c>
      <c r="F55" s="2" t="s">
        <v>681</v>
      </c>
    </row>
    <row r="56" spans="1:6">
      <c r="A56" s="2" t="s">
        <v>782</v>
      </c>
      <c r="B56" s="2" t="s">
        <v>142</v>
      </c>
      <c r="C56" s="2" t="s">
        <v>783</v>
      </c>
      <c r="D56" s="3">
        <v>103051</v>
      </c>
      <c r="E56" s="4">
        <v>46134</v>
      </c>
      <c r="F56" s="2" t="s">
        <v>681</v>
      </c>
    </row>
    <row r="57" spans="1:6">
      <c r="A57" s="2" t="s">
        <v>784</v>
      </c>
      <c r="B57" s="2" t="s">
        <v>128</v>
      </c>
      <c r="C57" s="2" t="s">
        <v>785</v>
      </c>
      <c r="D57" s="3">
        <v>17799</v>
      </c>
      <c r="E57" s="4">
        <v>46158</v>
      </c>
      <c r="F57" s="2" t="s">
        <v>716</v>
      </c>
    </row>
    <row r="58" spans="1:6">
      <c r="A58" s="2" t="s">
        <v>786</v>
      </c>
      <c r="B58" s="2" t="s">
        <v>90</v>
      </c>
      <c r="C58" s="2" t="s">
        <v>787</v>
      </c>
      <c r="D58" s="3">
        <v>169341</v>
      </c>
      <c r="E58" s="4">
        <v>46205</v>
      </c>
      <c r="F58" s="2" t="s">
        <v>681</v>
      </c>
    </row>
    <row r="59" spans="1:6">
      <c r="A59" s="2" t="s">
        <v>788</v>
      </c>
      <c r="B59" s="2" t="s">
        <v>32</v>
      </c>
      <c r="C59" s="2" t="s">
        <v>789</v>
      </c>
      <c r="D59" s="3">
        <v>164451</v>
      </c>
      <c r="E59" s="4">
        <v>46121</v>
      </c>
      <c r="F59" s="2" t="s">
        <v>681</v>
      </c>
    </row>
    <row r="60" spans="1:6">
      <c r="A60" s="2" t="s">
        <v>790</v>
      </c>
      <c r="B60" s="2" t="s">
        <v>24</v>
      </c>
      <c r="C60" s="2" t="s">
        <v>791</v>
      </c>
      <c r="D60" s="3">
        <v>108263</v>
      </c>
      <c r="E60" s="4">
        <v>46157</v>
      </c>
      <c r="F60" s="2" t="s">
        <v>681</v>
      </c>
    </row>
    <row r="61" spans="1:6">
      <c r="A61" s="2" t="s">
        <v>792</v>
      </c>
      <c r="B61" s="2" t="s">
        <v>24</v>
      </c>
      <c r="C61" s="2" t="s">
        <v>793</v>
      </c>
      <c r="D61" s="3">
        <v>107798</v>
      </c>
      <c r="E61" s="4">
        <v>46124</v>
      </c>
      <c r="F61" s="2" t="s">
        <v>707</v>
      </c>
    </row>
    <row r="62" spans="1:6">
      <c r="A62" s="2" t="s">
        <v>794</v>
      </c>
      <c r="B62" s="2" t="s">
        <v>36</v>
      </c>
      <c r="C62" s="2" t="s">
        <v>795</v>
      </c>
      <c r="D62" s="3">
        <v>34965</v>
      </c>
      <c r="E62" s="4">
        <v>46179</v>
      </c>
      <c r="F62" s="2" t="s">
        <v>681</v>
      </c>
    </row>
    <row r="63" spans="1:6">
      <c r="A63" s="2" t="s">
        <v>796</v>
      </c>
      <c r="B63" s="2" t="s">
        <v>11</v>
      </c>
      <c r="C63" s="2" t="s">
        <v>797</v>
      </c>
      <c r="D63" s="3">
        <v>228813</v>
      </c>
      <c r="E63" s="4">
        <v>46157</v>
      </c>
      <c r="F63" s="2" t="s">
        <v>681</v>
      </c>
    </row>
    <row r="64" spans="1:6">
      <c r="A64" s="2" t="s">
        <v>798</v>
      </c>
      <c r="B64" s="2" t="s">
        <v>36</v>
      </c>
      <c r="C64" s="2" t="s">
        <v>799</v>
      </c>
      <c r="D64" s="3">
        <v>182632</v>
      </c>
      <c r="E64" s="4">
        <v>46182</v>
      </c>
      <c r="F64" s="2" t="s">
        <v>681</v>
      </c>
    </row>
    <row r="65" spans="1:6">
      <c r="A65" s="2" t="s">
        <v>800</v>
      </c>
      <c r="B65" s="2" t="s">
        <v>232</v>
      </c>
      <c r="C65" s="2" t="s">
        <v>801</v>
      </c>
      <c r="D65" s="3">
        <v>248766</v>
      </c>
      <c r="E65" s="4">
        <v>46176</v>
      </c>
      <c r="F65" s="2" t="s">
        <v>681</v>
      </c>
    </row>
    <row r="66" spans="1:6">
      <c r="A66" s="2" t="s">
        <v>802</v>
      </c>
      <c r="B66" s="2" t="s">
        <v>418</v>
      </c>
      <c r="C66" s="2" t="s">
        <v>803</v>
      </c>
      <c r="D66" s="3">
        <v>95540</v>
      </c>
      <c r="E66" s="4">
        <v>46135</v>
      </c>
      <c r="F66" s="2" t="s">
        <v>681</v>
      </c>
    </row>
    <row r="67" spans="1:6">
      <c r="A67" s="2" t="s">
        <v>804</v>
      </c>
      <c r="B67" s="2" t="s">
        <v>32</v>
      </c>
      <c r="C67" s="2" t="s">
        <v>805</v>
      </c>
      <c r="D67" s="3">
        <v>174722</v>
      </c>
      <c r="E67" s="4">
        <v>46202</v>
      </c>
      <c r="F67" s="2" t="s">
        <v>681</v>
      </c>
    </row>
    <row r="68" spans="1:6">
      <c r="A68" s="2" t="s">
        <v>806</v>
      </c>
      <c r="B68" s="2" t="s">
        <v>164</v>
      </c>
      <c r="C68" s="2" t="s">
        <v>807</v>
      </c>
      <c r="D68" s="3">
        <v>44129</v>
      </c>
      <c r="E68" s="4">
        <v>46137</v>
      </c>
      <c r="F68" s="2" t="s">
        <v>681</v>
      </c>
    </row>
    <row r="69" spans="1:6">
      <c r="A69" s="2" t="s">
        <v>808</v>
      </c>
      <c r="B69" s="2" t="s">
        <v>86</v>
      </c>
      <c r="C69" s="2" t="s">
        <v>809</v>
      </c>
      <c r="D69" s="3">
        <v>90348</v>
      </c>
      <c r="E69" s="4">
        <v>46128</v>
      </c>
      <c r="F69" s="2" t="s">
        <v>681</v>
      </c>
    </row>
    <row r="70" spans="1:6">
      <c r="A70" s="2" t="s">
        <v>810</v>
      </c>
      <c r="B70" s="2" t="s">
        <v>108</v>
      </c>
      <c r="C70" s="2" t="s">
        <v>811</v>
      </c>
      <c r="D70" s="3">
        <v>259465</v>
      </c>
      <c r="E70" s="4">
        <v>46136</v>
      </c>
      <c r="F70" s="2" t="s">
        <v>681</v>
      </c>
    </row>
    <row r="71" spans="1:6">
      <c r="A71" s="2" t="s">
        <v>812</v>
      </c>
      <c r="B71" s="2" t="s">
        <v>232</v>
      </c>
      <c r="C71" s="2" t="s">
        <v>813</v>
      </c>
      <c r="D71" s="3">
        <v>145844</v>
      </c>
      <c r="E71" s="4">
        <v>46185</v>
      </c>
      <c r="F71" s="2" t="s">
        <v>681</v>
      </c>
    </row>
    <row r="72" spans="1:6">
      <c r="A72" s="2" t="s">
        <v>814</v>
      </c>
      <c r="B72" s="2" t="s">
        <v>148</v>
      </c>
      <c r="C72" s="2" t="s">
        <v>815</v>
      </c>
      <c r="D72" s="3">
        <v>154658</v>
      </c>
      <c r="E72" s="4">
        <v>46136</v>
      </c>
      <c r="F72" s="2" t="s">
        <v>681</v>
      </c>
    </row>
    <row r="73" spans="1:6">
      <c r="A73" s="2" t="s">
        <v>816</v>
      </c>
      <c r="B73" s="2" t="s">
        <v>11</v>
      </c>
      <c r="C73" s="2" t="s">
        <v>817</v>
      </c>
      <c r="D73" s="3">
        <v>213416</v>
      </c>
      <c r="E73" s="4">
        <v>46201</v>
      </c>
      <c r="F73" s="2" t="s">
        <v>681</v>
      </c>
    </row>
    <row r="74" spans="1:6">
      <c r="A74" s="2" t="s">
        <v>818</v>
      </c>
      <c r="B74" s="2" t="s">
        <v>20</v>
      </c>
      <c r="C74" s="2" t="s">
        <v>819</v>
      </c>
      <c r="D74" s="3">
        <v>209736</v>
      </c>
      <c r="E74" s="4">
        <v>46192</v>
      </c>
      <c r="F74" s="2" t="s">
        <v>681</v>
      </c>
    </row>
    <row r="75" spans="1:6">
      <c r="A75" s="2" t="s">
        <v>820</v>
      </c>
      <c r="B75" s="2" t="s">
        <v>552</v>
      </c>
      <c r="C75" s="2" t="s">
        <v>821</v>
      </c>
      <c r="D75" s="3">
        <v>161957</v>
      </c>
      <c r="E75" s="4">
        <v>46166</v>
      </c>
      <c r="F75" s="2" t="s">
        <v>681</v>
      </c>
    </row>
    <row r="76" spans="1:6">
      <c r="A76" s="2" t="s">
        <v>822</v>
      </c>
      <c r="B76" s="2" t="s">
        <v>224</v>
      </c>
      <c r="C76" s="2" t="s">
        <v>269</v>
      </c>
      <c r="D76" s="3">
        <v>66508</v>
      </c>
      <c r="E76" s="4">
        <v>46196</v>
      </c>
      <c r="F76" s="2" t="s">
        <v>681</v>
      </c>
    </row>
    <row r="77" spans="1:6">
      <c r="A77" s="2" t="s">
        <v>823</v>
      </c>
      <c r="B77" s="2" t="s">
        <v>104</v>
      </c>
      <c r="C77" s="2" t="s">
        <v>824</v>
      </c>
      <c r="D77" s="3">
        <v>141641</v>
      </c>
      <c r="E77" s="4">
        <v>46155</v>
      </c>
      <c r="F77" s="2" t="s">
        <v>681</v>
      </c>
    </row>
    <row r="78" spans="1:6">
      <c r="A78" s="2" t="s">
        <v>825</v>
      </c>
      <c r="B78" s="2" t="s">
        <v>156</v>
      </c>
      <c r="C78" s="2" t="s">
        <v>826</v>
      </c>
      <c r="D78" s="3">
        <v>211823</v>
      </c>
      <c r="E78" s="4">
        <v>46190</v>
      </c>
      <c r="F78" s="2" t="s">
        <v>716</v>
      </c>
    </row>
    <row r="79" spans="1:6">
      <c r="A79" s="2" t="s">
        <v>827</v>
      </c>
      <c r="B79" s="2" t="s">
        <v>242</v>
      </c>
      <c r="C79" s="2" t="s">
        <v>828</v>
      </c>
      <c r="D79" s="3">
        <v>144537</v>
      </c>
      <c r="E79" s="4">
        <v>46118</v>
      </c>
      <c r="F79" s="2" t="s">
        <v>681</v>
      </c>
    </row>
    <row r="80" spans="1:6">
      <c r="A80" s="2" t="s">
        <v>829</v>
      </c>
      <c r="B80" s="2" t="s">
        <v>40</v>
      </c>
      <c r="C80" s="2" t="s">
        <v>830</v>
      </c>
      <c r="D80" s="3">
        <v>27432</v>
      </c>
      <c r="E80" s="4">
        <v>46155</v>
      </c>
      <c r="F80" s="2" t="s">
        <v>687</v>
      </c>
    </row>
    <row r="81" spans="1:6">
      <c r="A81" s="2" t="s">
        <v>831</v>
      </c>
      <c r="B81" s="2" t="s">
        <v>118</v>
      </c>
      <c r="C81" s="2" t="s">
        <v>832</v>
      </c>
      <c r="D81" s="3">
        <v>86126</v>
      </c>
      <c r="E81" s="4">
        <v>46129</v>
      </c>
      <c r="F81" s="2" t="s">
        <v>681</v>
      </c>
    </row>
    <row r="82" spans="1:6">
      <c r="A82" s="2" t="s">
        <v>833</v>
      </c>
      <c r="B82" s="2" t="s">
        <v>378</v>
      </c>
      <c r="C82" s="2" t="s">
        <v>834</v>
      </c>
      <c r="D82" s="3">
        <v>178489</v>
      </c>
      <c r="E82" s="4">
        <v>46124</v>
      </c>
      <c r="F82" s="2" t="s">
        <v>681</v>
      </c>
    </row>
    <row r="83" spans="1:6">
      <c r="A83" s="2" t="s">
        <v>835</v>
      </c>
      <c r="B83" s="2" t="s">
        <v>86</v>
      </c>
      <c r="C83" s="2" t="s">
        <v>836</v>
      </c>
      <c r="D83" s="3">
        <v>33056</v>
      </c>
      <c r="E83" s="4">
        <v>46121</v>
      </c>
      <c r="F83" s="2" t="s">
        <v>687</v>
      </c>
    </row>
    <row r="84" spans="1:6">
      <c r="A84" s="2" t="s">
        <v>837</v>
      </c>
      <c r="B84" s="2" t="s">
        <v>164</v>
      </c>
      <c r="C84" s="2" t="s">
        <v>838</v>
      </c>
      <c r="D84" s="3">
        <v>258129</v>
      </c>
      <c r="E84" s="4">
        <v>46116</v>
      </c>
      <c r="F84" s="2" t="s">
        <v>681</v>
      </c>
    </row>
    <row r="85" spans="1:6">
      <c r="A85" s="2" t="s">
        <v>839</v>
      </c>
      <c r="B85" s="2" t="s">
        <v>52</v>
      </c>
      <c r="C85" s="2" t="s">
        <v>840</v>
      </c>
      <c r="D85" s="3">
        <v>92308</v>
      </c>
      <c r="E85" s="4">
        <v>46178</v>
      </c>
      <c r="F85" s="2" t="s">
        <v>681</v>
      </c>
    </row>
    <row r="86" spans="1:6">
      <c r="A86" s="2" t="s">
        <v>841</v>
      </c>
      <c r="B86" s="2" t="s">
        <v>312</v>
      </c>
      <c r="C86" s="2" t="s">
        <v>842</v>
      </c>
      <c r="D86" s="3">
        <v>106130</v>
      </c>
      <c r="E86" s="4">
        <v>46117</v>
      </c>
      <c r="F86" s="2" t="s">
        <v>681</v>
      </c>
    </row>
    <row r="87" spans="1:6">
      <c r="A87" s="2" t="s">
        <v>843</v>
      </c>
      <c r="B87" s="2" t="s">
        <v>68</v>
      </c>
      <c r="C87" s="2" t="s">
        <v>844</v>
      </c>
      <c r="D87" s="3">
        <v>133783</v>
      </c>
      <c r="E87" s="4">
        <v>46125</v>
      </c>
      <c r="F87" s="2" t="s">
        <v>681</v>
      </c>
    </row>
    <row r="88" spans="1:6">
      <c r="A88" s="2" t="s">
        <v>845</v>
      </c>
      <c r="B88" s="2" t="s">
        <v>232</v>
      </c>
      <c r="C88" s="2" t="s">
        <v>469</v>
      </c>
      <c r="D88" s="3">
        <v>146352</v>
      </c>
      <c r="E88" s="4">
        <v>46190</v>
      </c>
      <c r="F88" s="2" t="s">
        <v>846</v>
      </c>
    </row>
    <row r="89" spans="1:6">
      <c r="A89" s="2" t="s">
        <v>847</v>
      </c>
      <c r="B89" s="2" t="s">
        <v>224</v>
      </c>
      <c r="C89" s="2" t="s">
        <v>848</v>
      </c>
      <c r="D89" s="3">
        <v>242685</v>
      </c>
      <c r="E89" s="4">
        <v>46193</v>
      </c>
      <c r="F89" s="2" t="s">
        <v>681</v>
      </c>
    </row>
    <row r="90" spans="1:6">
      <c r="A90" s="2" t="s">
        <v>849</v>
      </c>
      <c r="B90" s="2" t="s">
        <v>170</v>
      </c>
      <c r="C90" s="2" t="s">
        <v>850</v>
      </c>
      <c r="D90" s="3">
        <v>103739</v>
      </c>
      <c r="E90" s="4">
        <v>46188</v>
      </c>
      <c r="F90" s="2" t="s">
        <v>681</v>
      </c>
    </row>
    <row r="91" spans="1:6">
      <c r="A91" s="2" t="s">
        <v>851</v>
      </c>
      <c r="B91" s="2" t="s">
        <v>174</v>
      </c>
      <c r="C91" s="2" t="s">
        <v>852</v>
      </c>
      <c r="D91" s="3">
        <v>169826</v>
      </c>
      <c r="E91" s="4">
        <v>46141</v>
      </c>
      <c r="F91" s="2" t="s">
        <v>681</v>
      </c>
    </row>
    <row r="92" spans="1:6">
      <c r="A92" s="2" t="s">
        <v>853</v>
      </c>
      <c r="B92" s="2" t="s">
        <v>160</v>
      </c>
      <c r="C92" s="2" t="s">
        <v>854</v>
      </c>
      <c r="D92" s="3">
        <v>225087</v>
      </c>
      <c r="E92" s="4">
        <v>46121</v>
      </c>
      <c r="F92" s="2" t="s">
        <v>707</v>
      </c>
    </row>
    <row r="93" spans="1:6">
      <c r="A93" s="2" t="s">
        <v>855</v>
      </c>
      <c r="B93" s="2" t="s">
        <v>156</v>
      </c>
      <c r="C93" s="2" t="s">
        <v>856</v>
      </c>
      <c r="D93" s="3">
        <v>39111</v>
      </c>
      <c r="E93" s="4">
        <v>46170</v>
      </c>
      <c r="F93" s="2" t="s">
        <v>687</v>
      </c>
    </row>
    <row r="94" spans="1:6">
      <c r="A94" s="2" t="s">
        <v>857</v>
      </c>
      <c r="B94" s="2" t="s">
        <v>142</v>
      </c>
      <c r="C94" s="2" t="s">
        <v>858</v>
      </c>
      <c r="D94" s="3">
        <v>93268</v>
      </c>
      <c r="E94" s="4">
        <v>46132</v>
      </c>
      <c r="F94" s="2" t="s">
        <v>681</v>
      </c>
    </row>
    <row r="95" spans="1:6">
      <c r="A95" s="2" t="s">
        <v>859</v>
      </c>
      <c r="B95" s="2" t="s">
        <v>32</v>
      </c>
      <c r="C95" s="2" t="s">
        <v>860</v>
      </c>
      <c r="D95" s="3">
        <v>56510</v>
      </c>
      <c r="E95" s="4">
        <v>46160</v>
      </c>
      <c r="F95" s="2" t="s">
        <v>697</v>
      </c>
    </row>
    <row r="96" spans="1:6">
      <c r="A96" s="2" t="s">
        <v>861</v>
      </c>
      <c r="B96" s="2" t="s">
        <v>156</v>
      </c>
      <c r="C96" s="2" t="s">
        <v>862</v>
      </c>
      <c r="D96" s="3">
        <v>47050</v>
      </c>
      <c r="E96" s="4">
        <v>46179</v>
      </c>
      <c r="F96" s="2" t="s">
        <v>681</v>
      </c>
    </row>
    <row r="97" spans="1:6">
      <c r="A97" s="2" t="s">
        <v>863</v>
      </c>
      <c r="B97" s="2" t="s">
        <v>40</v>
      </c>
      <c r="C97" s="2" t="s">
        <v>864</v>
      </c>
      <c r="D97" s="3">
        <v>159494</v>
      </c>
      <c r="E97" s="4">
        <v>46178</v>
      </c>
      <c r="F97" s="2" t="s">
        <v>681</v>
      </c>
    </row>
    <row r="98" spans="1:6">
      <c r="A98" s="2" t="s">
        <v>865</v>
      </c>
      <c r="B98" s="2" t="s">
        <v>346</v>
      </c>
      <c r="C98" s="2" t="s">
        <v>866</v>
      </c>
      <c r="D98" s="3">
        <v>216737</v>
      </c>
      <c r="E98" s="4">
        <v>46146</v>
      </c>
      <c r="F98" s="2" t="s">
        <v>681</v>
      </c>
    </row>
    <row r="99" spans="1:6">
      <c r="A99" s="2" t="s">
        <v>867</v>
      </c>
      <c r="B99" s="2" t="s">
        <v>278</v>
      </c>
      <c r="C99" s="2" t="s">
        <v>868</v>
      </c>
      <c r="D99" s="3">
        <v>55754</v>
      </c>
      <c r="E99" s="4">
        <v>46158</v>
      </c>
      <c r="F99" s="2" t="s">
        <v>687</v>
      </c>
    </row>
    <row r="100" spans="1:6">
      <c r="A100" s="2" t="s">
        <v>869</v>
      </c>
      <c r="B100" s="2" t="s">
        <v>224</v>
      </c>
      <c r="C100" s="2" t="s">
        <v>870</v>
      </c>
      <c r="D100" s="3">
        <v>55410</v>
      </c>
      <c r="E100" s="4">
        <v>46177</v>
      </c>
      <c r="F100" s="2" t="s">
        <v>681</v>
      </c>
    </row>
    <row r="101" spans="1:6">
      <c r="A101" s="2" t="s">
        <v>871</v>
      </c>
      <c r="B101" s="2" t="s">
        <v>32</v>
      </c>
      <c r="C101" s="2" t="s">
        <v>872</v>
      </c>
      <c r="D101" s="3">
        <v>91187</v>
      </c>
      <c r="E101" s="4">
        <v>46203</v>
      </c>
      <c r="F101" s="2" t="s">
        <v>687</v>
      </c>
    </row>
    <row r="102" spans="1:6">
      <c r="A102" s="2" t="s">
        <v>873</v>
      </c>
      <c r="B102" s="2" t="s">
        <v>48</v>
      </c>
      <c r="C102" s="2" t="s">
        <v>874</v>
      </c>
      <c r="D102" s="3">
        <v>75749</v>
      </c>
      <c r="E102" s="4">
        <v>46158</v>
      </c>
      <c r="F102" s="2" t="s">
        <v>681</v>
      </c>
    </row>
    <row r="103" spans="1:6">
      <c r="A103" s="2" t="s">
        <v>875</v>
      </c>
      <c r="B103" s="2" t="s">
        <v>104</v>
      </c>
      <c r="C103" s="2" t="s">
        <v>876</v>
      </c>
      <c r="D103" s="3">
        <v>158258</v>
      </c>
      <c r="E103" s="4">
        <v>46156</v>
      </c>
      <c r="F103" s="2" t="s">
        <v>681</v>
      </c>
    </row>
    <row r="104" spans="1:6">
      <c r="A104" s="2" t="s">
        <v>877</v>
      </c>
      <c r="B104" s="2" t="s">
        <v>164</v>
      </c>
      <c r="C104" s="2" t="s">
        <v>878</v>
      </c>
      <c r="D104" s="3">
        <v>181608</v>
      </c>
      <c r="E104" s="4">
        <v>46187</v>
      </c>
      <c r="F104" s="2" t="s">
        <v>681</v>
      </c>
    </row>
    <row r="105" spans="1:6">
      <c r="A105" s="2" t="s">
        <v>879</v>
      </c>
      <c r="B105" s="2" t="s">
        <v>44</v>
      </c>
      <c r="C105" s="2" t="s">
        <v>880</v>
      </c>
      <c r="D105" s="3">
        <v>43106</v>
      </c>
      <c r="E105" s="4">
        <v>46138</v>
      </c>
      <c r="F105" s="2" t="s">
        <v>687</v>
      </c>
    </row>
    <row r="106" spans="1:6">
      <c r="A106" s="2" t="s">
        <v>881</v>
      </c>
      <c r="B106" s="2" t="s">
        <v>448</v>
      </c>
      <c r="C106" s="2" t="s">
        <v>882</v>
      </c>
      <c r="D106" s="3">
        <v>163174</v>
      </c>
      <c r="E106" s="4">
        <v>46119</v>
      </c>
      <c r="F106" s="2" t="s">
        <v>681</v>
      </c>
    </row>
    <row r="107" spans="1:6">
      <c r="A107" s="2" t="s">
        <v>883</v>
      </c>
      <c r="B107" s="2" t="s">
        <v>278</v>
      </c>
      <c r="C107" s="2" t="s">
        <v>884</v>
      </c>
      <c r="D107" s="3">
        <v>34277</v>
      </c>
      <c r="E107" s="4">
        <v>46152</v>
      </c>
      <c r="F107" s="2" t="s">
        <v>687</v>
      </c>
    </row>
    <row r="108" spans="1:6">
      <c r="A108" s="2" t="s">
        <v>885</v>
      </c>
      <c r="B108" s="2" t="s">
        <v>232</v>
      </c>
      <c r="C108" s="2" t="s">
        <v>886</v>
      </c>
      <c r="D108" s="3">
        <v>113706</v>
      </c>
      <c r="E108" s="4">
        <v>46151</v>
      </c>
      <c r="F108" s="2" t="s">
        <v>846</v>
      </c>
    </row>
    <row r="109" spans="1:6">
      <c r="A109" s="2" t="s">
        <v>887</v>
      </c>
      <c r="B109" s="2" t="s">
        <v>242</v>
      </c>
      <c r="C109" s="2" t="s">
        <v>888</v>
      </c>
      <c r="D109" s="3">
        <v>30592</v>
      </c>
      <c r="E109" s="4">
        <v>46177</v>
      </c>
      <c r="F109" s="2" t="s">
        <v>681</v>
      </c>
    </row>
    <row r="110" spans="1:6">
      <c r="A110" s="2" t="s">
        <v>889</v>
      </c>
      <c r="B110" s="2" t="s">
        <v>210</v>
      </c>
      <c r="C110" s="2" t="s">
        <v>890</v>
      </c>
      <c r="D110" s="3">
        <v>77860</v>
      </c>
      <c r="E110" s="4">
        <v>46137</v>
      </c>
      <c r="F110" s="2" t="s">
        <v>681</v>
      </c>
    </row>
    <row r="111" spans="1:6">
      <c r="A111" s="2" t="s">
        <v>891</v>
      </c>
      <c r="B111" s="2" t="s">
        <v>220</v>
      </c>
      <c r="C111" s="2" t="s">
        <v>892</v>
      </c>
      <c r="D111" s="3">
        <v>164249</v>
      </c>
      <c r="E111" s="4">
        <v>46152</v>
      </c>
      <c r="F111" s="2" t="s">
        <v>681</v>
      </c>
    </row>
    <row r="112" spans="1:6">
      <c r="A112" s="2" t="s">
        <v>893</v>
      </c>
      <c r="B112" s="2" t="s">
        <v>20</v>
      </c>
      <c r="C112" s="2" t="s">
        <v>894</v>
      </c>
      <c r="D112" s="3">
        <v>213570</v>
      </c>
      <c r="E112" s="4">
        <v>46164</v>
      </c>
      <c r="F112" s="2" t="s">
        <v>681</v>
      </c>
    </row>
    <row r="113" spans="1:6">
      <c r="A113" s="2" t="s">
        <v>895</v>
      </c>
      <c r="B113" s="2" t="s">
        <v>388</v>
      </c>
      <c r="C113" s="2" t="s">
        <v>896</v>
      </c>
      <c r="D113" s="3">
        <v>225683</v>
      </c>
      <c r="E113" s="4">
        <v>46168</v>
      </c>
      <c r="F113" s="2" t="s">
        <v>681</v>
      </c>
    </row>
    <row r="114" spans="1:6">
      <c r="A114" s="2" t="s">
        <v>897</v>
      </c>
      <c r="B114" s="2" t="s">
        <v>94</v>
      </c>
      <c r="C114" s="2" t="s">
        <v>898</v>
      </c>
      <c r="D114" s="3">
        <v>119299</v>
      </c>
      <c r="E114" s="4">
        <v>46163</v>
      </c>
      <c r="F114" s="2" t="s">
        <v>681</v>
      </c>
    </row>
    <row r="115" spans="1:6">
      <c r="A115" s="2" t="s">
        <v>899</v>
      </c>
      <c r="B115" s="2" t="s">
        <v>192</v>
      </c>
      <c r="C115" s="2" t="s">
        <v>900</v>
      </c>
      <c r="D115" s="3">
        <v>24163</v>
      </c>
      <c r="E115" s="4">
        <v>46122</v>
      </c>
      <c r="F115" s="2" t="s">
        <v>681</v>
      </c>
    </row>
    <row r="116" spans="1:6">
      <c r="A116" s="2" t="s">
        <v>901</v>
      </c>
      <c r="B116" s="2" t="s">
        <v>486</v>
      </c>
      <c r="C116" s="2" t="s">
        <v>902</v>
      </c>
      <c r="D116" s="3">
        <v>66668</v>
      </c>
      <c r="E116" s="4">
        <v>46183</v>
      </c>
      <c r="F116" s="2" t="s">
        <v>681</v>
      </c>
    </row>
    <row r="117" spans="1:6">
      <c r="A117" s="2" t="s">
        <v>903</v>
      </c>
      <c r="B117" s="2" t="s">
        <v>164</v>
      </c>
      <c r="C117" s="2" t="s">
        <v>904</v>
      </c>
      <c r="D117" s="3">
        <v>195563</v>
      </c>
      <c r="E117" s="4">
        <v>46137</v>
      </c>
      <c r="F117" s="2" t="s">
        <v>681</v>
      </c>
    </row>
    <row r="118" spans="1:6">
      <c r="A118" s="2" t="s">
        <v>905</v>
      </c>
      <c r="B118" s="2" t="s">
        <v>388</v>
      </c>
      <c r="C118" s="2" t="s">
        <v>906</v>
      </c>
      <c r="D118" s="3">
        <v>75866</v>
      </c>
      <c r="E118" s="4">
        <v>46130</v>
      </c>
      <c r="F118" s="2" t="s">
        <v>681</v>
      </c>
    </row>
    <row r="119" spans="1:6">
      <c r="A119" s="2" t="s">
        <v>907</v>
      </c>
      <c r="B119" s="2" t="s">
        <v>86</v>
      </c>
      <c r="C119" s="2" t="s">
        <v>908</v>
      </c>
      <c r="D119" s="3">
        <v>31327</v>
      </c>
      <c r="E119" s="4">
        <v>46155</v>
      </c>
      <c r="F119" s="2" t="s">
        <v>681</v>
      </c>
    </row>
    <row r="120" spans="1:6">
      <c r="A120" s="2" t="s">
        <v>909</v>
      </c>
      <c r="B120" s="2" t="s">
        <v>262</v>
      </c>
      <c r="C120" s="2" t="s">
        <v>910</v>
      </c>
      <c r="D120" s="3">
        <v>206353</v>
      </c>
      <c r="E120" s="4">
        <v>46143</v>
      </c>
      <c r="F120" s="2" t="s">
        <v>697</v>
      </c>
    </row>
    <row r="121" spans="1:6">
      <c r="A121" s="2" t="s">
        <v>911</v>
      </c>
      <c r="B121" s="2" t="s">
        <v>68</v>
      </c>
      <c r="C121" s="2" t="s">
        <v>912</v>
      </c>
      <c r="D121" s="3">
        <v>218829</v>
      </c>
      <c r="E121" s="4">
        <v>46159</v>
      </c>
      <c r="F121" s="2" t="s">
        <v>681</v>
      </c>
    </row>
    <row r="122" spans="1:6">
      <c r="A122" s="2" t="s">
        <v>913</v>
      </c>
      <c r="B122" s="2" t="s">
        <v>24</v>
      </c>
      <c r="C122" s="2" t="s">
        <v>914</v>
      </c>
      <c r="D122" s="3">
        <v>81777</v>
      </c>
      <c r="E122" s="4">
        <v>46151</v>
      </c>
      <c r="F122" s="2" t="s">
        <v>697</v>
      </c>
    </row>
    <row r="123" spans="1:6">
      <c r="A123" s="2" t="s">
        <v>915</v>
      </c>
      <c r="B123" s="2" t="s">
        <v>94</v>
      </c>
      <c r="C123" s="2" t="s">
        <v>265</v>
      </c>
      <c r="D123" s="3">
        <v>233216</v>
      </c>
      <c r="E123" s="4">
        <v>46135</v>
      </c>
      <c r="F123" s="2" t="s">
        <v>681</v>
      </c>
    </row>
    <row r="124" spans="1:6">
      <c r="A124" s="2" t="s">
        <v>916</v>
      </c>
      <c r="B124" s="2" t="s">
        <v>86</v>
      </c>
      <c r="C124" s="2" t="s">
        <v>917</v>
      </c>
      <c r="D124" s="3">
        <v>126085</v>
      </c>
      <c r="E124" s="4">
        <v>46115</v>
      </c>
      <c r="F124" s="2" t="s">
        <v>707</v>
      </c>
    </row>
    <row r="125" spans="1:6">
      <c r="A125" s="2" t="s">
        <v>918</v>
      </c>
      <c r="B125" s="2" t="s">
        <v>160</v>
      </c>
      <c r="C125" s="2" t="s">
        <v>919</v>
      </c>
      <c r="D125" s="3">
        <v>30969</v>
      </c>
      <c r="E125" s="4">
        <v>46125</v>
      </c>
      <c r="F125" s="2" t="s">
        <v>681</v>
      </c>
    </row>
    <row r="126" spans="1:6">
      <c r="A126" s="2" t="s">
        <v>920</v>
      </c>
      <c r="B126" s="2" t="s">
        <v>378</v>
      </c>
      <c r="C126" s="2" t="s">
        <v>921</v>
      </c>
      <c r="D126" s="3">
        <v>155283</v>
      </c>
      <c r="E126" s="4">
        <v>46192</v>
      </c>
      <c r="F126" s="2" t="s">
        <v>707</v>
      </c>
    </row>
    <row r="127" spans="1:6">
      <c r="A127" s="2" t="s">
        <v>922</v>
      </c>
      <c r="B127" s="2" t="s">
        <v>232</v>
      </c>
      <c r="C127" s="2" t="s">
        <v>923</v>
      </c>
      <c r="D127" s="3">
        <v>244678</v>
      </c>
      <c r="E127" s="4">
        <v>46138</v>
      </c>
      <c r="F127" s="2" t="s">
        <v>681</v>
      </c>
    </row>
    <row r="128" spans="1:6">
      <c r="A128" s="2" t="s">
        <v>924</v>
      </c>
      <c r="B128" s="2" t="s">
        <v>224</v>
      </c>
      <c r="C128" s="2" t="s">
        <v>925</v>
      </c>
      <c r="D128" s="3">
        <v>162358</v>
      </c>
      <c r="E128" s="4">
        <v>46137</v>
      </c>
      <c r="F128" s="2" t="s">
        <v>681</v>
      </c>
    </row>
    <row r="129" spans="1:6">
      <c r="A129" s="2" t="s">
        <v>926</v>
      </c>
      <c r="B129" s="2" t="s">
        <v>98</v>
      </c>
      <c r="C129" s="2" t="s">
        <v>671</v>
      </c>
      <c r="D129" s="3">
        <v>110770</v>
      </c>
      <c r="E129" s="4">
        <v>46128</v>
      </c>
      <c r="F129" s="2" t="s">
        <v>681</v>
      </c>
    </row>
    <row r="130" spans="1:6">
      <c r="A130" s="2" t="s">
        <v>927</v>
      </c>
      <c r="B130" s="2" t="s">
        <v>378</v>
      </c>
      <c r="C130" s="2" t="s">
        <v>928</v>
      </c>
      <c r="D130" s="3">
        <v>202629</v>
      </c>
      <c r="E130" s="4">
        <v>46127</v>
      </c>
      <c r="F130" s="2" t="s">
        <v>681</v>
      </c>
    </row>
    <row r="131" spans="1:6">
      <c r="A131" s="2" t="s">
        <v>929</v>
      </c>
      <c r="B131" s="2" t="s">
        <v>32</v>
      </c>
      <c r="C131" s="2" t="s">
        <v>930</v>
      </c>
      <c r="D131" s="3">
        <v>234722</v>
      </c>
      <c r="E131" s="4">
        <v>46159</v>
      </c>
      <c r="F131" s="2" t="s">
        <v>681</v>
      </c>
    </row>
    <row r="132" spans="1:6">
      <c r="A132" s="2" t="s">
        <v>931</v>
      </c>
      <c r="B132" s="2" t="s">
        <v>68</v>
      </c>
      <c r="C132" s="2" t="s">
        <v>932</v>
      </c>
      <c r="D132" s="3">
        <v>149023</v>
      </c>
      <c r="E132" s="4">
        <v>46182</v>
      </c>
      <c r="F132" s="2" t="s">
        <v>681</v>
      </c>
    </row>
    <row r="133" spans="1:6">
      <c r="A133" s="2" t="s">
        <v>933</v>
      </c>
      <c r="B133" s="2" t="s">
        <v>28</v>
      </c>
      <c r="C133" s="2" t="s">
        <v>934</v>
      </c>
      <c r="D133" s="3">
        <v>59426</v>
      </c>
      <c r="E133" s="4">
        <v>46144</v>
      </c>
      <c r="F133" s="2" t="s">
        <v>846</v>
      </c>
    </row>
    <row r="134" spans="1:6">
      <c r="A134" s="2" t="s">
        <v>935</v>
      </c>
      <c r="B134" s="2" t="s">
        <v>436</v>
      </c>
      <c r="C134" s="2" t="s">
        <v>936</v>
      </c>
      <c r="D134" s="3">
        <v>140159</v>
      </c>
      <c r="E134" s="4">
        <v>46130</v>
      </c>
      <c r="F134" s="2" t="s">
        <v>681</v>
      </c>
    </row>
    <row r="135" spans="1:6">
      <c r="A135" s="2" t="s">
        <v>937</v>
      </c>
      <c r="B135" s="2" t="s">
        <v>86</v>
      </c>
      <c r="C135" s="2" t="s">
        <v>938</v>
      </c>
      <c r="D135" s="3">
        <v>68860</v>
      </c>
      <c r="E135" s="4">
        <v>46143</v>
      </c>
      <c r="F135" s="2" t="s">
        <v>681</v>
      </c>
    </row>
    <row r="136" spans="1:6">
      <c r="A136" s="2" t="s">
        <v>939</v>
      </c>
      <c r="B136" s="2" t="s">
        <v>36</v>
      </c>
      <c r="C136" s="2" t="s">
        <v>940</v>
      </c>
      <c r="D136" s="3">
        <v>69945</v>
      </c>
      <c r="E136" s="4">
        <v>46171</v>
      </c>
      <c r="F136" s="2" t="s">
        <v>681</v>
      </c>
    </row>
    <row r="137" spans="1:6">
      <c r="A137" s="2" t="s">
        <v>941</v>
      </c>
      <c r="B137" s="2" t="s">
        <v>24</v>
      </c>
      <c r="C137" s="2" t="s">
        <v>942</v>
      </c>
      <c r="D137" s="3">
        <v>80731</v>
      </c>
      <c r="E137" s="4">
        <v>46191</v>
      </c>
      <c r="F137" s="2" t="s">
        <v>697</v>
      </c>
    </row>
    <row r="138" spans="1:6">
      <c r="A138" s="2" t="s">
        <v>943</v>
      </c>
      <c r="B138" s="2" t="s">
        <v>28</v>
      </c>
      <c r="C138" s="2" t="s">
        <v>944</v>
      </c>
      <c r="D138" s="3">
        <v>254736</v>
      </c>
      <c r="E138" s="4">
        <v>46126</v>
      </c>
      <c r="F138" s="2" t="s">
        <v>681</v>
      </c>
    </row>
    <row r="139" spans="1:6">
      <c r="A139" s="2" t="s">
        <v>945</v>
      </c>
      <c r="B139" s="2" t="s">
        <v>52</v>
      </c>
      <c r="C139" s="2" t="s">
        <v>946</v>
      </c>
      <c r="D139" s="3">
        <v>153122</v>
      </c>
      <c r="E139" s="4">
        <v>46142</v>
      </c>
      <c r="F139" s="2" t="s">
        <v>681</v>
      </c>
    </row>
    <row r="140" spans="1:6">
      <c r="A140" s="2" t="s">
        <v>947</v>
      </c>
      <c r="B140" s="2" t="s">
        <v>60</v>
      </c>
      <c r="C140" s="2" t="s">
        <v>948</v>
      </c>
      <c r="D140" s="3">
        <v>138807</v>
      </c>
      <c r="E140" s="4">
        <v>46200</v>
      </c>
      <c r="F140" s="2" t="s">
        <v>681</v>
      </c>
    </row>
    <row r="141" spans="1:6">
      <c r="A141" s="2" t="s">
        <v>949</v>
      </c>
      <c r="B141" s="2" t="s">
        <v>232</v>
      </c>
      <c r="C141" s="2" t="s">
        <v>950</v>
      </c>
      <c r="D141" s="3">
        <v>73937</v>
      </c>
      <c r="E141" s="4">
        <v>46142</v>
      </c>
      <c r="F141" s="2" t="s">
        <v>716</v>
      </c>
    </row>
    <row r="142" spans="1:6">
      <c r="A142" s="2" t="s">
        <v>951</v>
      </c>
      <c r="B142" s="2" t="s">
        <v>486</v>
      </c>
      <c r="C142" s="2" t="s">
        <v>952</v>
      </c>
      <c r="D142" s="3">
        <v>259880</v>
      </c>
      <c r="E142" s="4">
        <v>46146</v>
      </c>
      <c r="F142" s="2" t="s">
        <v>681</v>
      </c>
    </row>
    <row r="143" spans="1:6">
      <c r="A143" s="2" t="s">
        <v>953</v>
      </c>
      <c r="B143" s="2" t="s">
        <v>580</v>
      </c>
      <c r="C143" s="2" t="s">
        <v>954</v>
      </c>
      <c r="D143" s="3">
        <v>154751</v>
      </c>
      <c r="E143" s="4">
        <v>46197</v>
      </c>
      <c r="F143" s="2" t="s">
        <v>681</v>
      </c>
    </row>
    <row r="144" spans="1:6">
      <c r="A144" s="2" t="s">
        <v>955</v>
      </c>
      <c r="B144" s="2" t="s">
        <v>388</v>
      </c>
      <c r="C144" s="2" t="s">
        <v>956</v>
      </c>
      <c r="D144" s="3">
        <v>93278</v>
      </c>
      <c r="E144" s="4">
        <v>46164</v>
      </c>
      <c r="F144" s="2" t="s">
        <v>681</v>
      </c>
    </row>
    <row r="145" spans="1:6">
      <c r="A145" s="2" t="s">
        <v>957</v>
      </c>
      <c r="B145" s="2" t="s">
        <v>296</v>
      </c>
      <c r="C145" s="2" t="s">
        <v>958</v>
      </c>
      <c r="D145" s="3">
        <v>226541</v>
      </c>
      <c r="E145" s="4">
        <v>46180</v>
      </c>
      <c r="F145" s="2" t="s">
        <v>681</v>
      </c>
    </row>
    <row r="146" spans="1:6">
      <c r="A146" s="2" t="s">
        <v>959</v>
      </c>
      <c r="B146" s="2" t="s">
        <v>36</v>
      </c>
      <c r="C146" s="2" t="s">
        <v>960</v>
      </c>
      <c r="D146" s="3">
        <v>29766</v>
      </c>
      <c r="E146" s="4">
        <v>46196</v>
      </c>
      <c r="F146" s="2" t="s">
        <v>681</v>
      </c>
    </row>
    <row r="147" spans="1:6">
      <c r="A147" s="2" t="s">
        <v>961</v>
      </c>
      <c r="B147" s="2" t="s">
        <v>104</v>
      </c>
      <c r="C147" s="2" t="s">
        <v>962</v>
      </c>
      <c r="D147" s="3">
        <v>160279</v>
      </c>
      <c r="E147" s="4">
        <v>46126</v>
      </c>
      <c r="F147" s="2" t="s">
        <v>681</v>
      </c>
    </row>
    <row r="148" spans="1:6">
      <c r="A148" s="2" t="s">
        <v>963</v>
      </c>
      <c r="B148" s="2" t="s">
        <v>210</v>
      </c>
      <c r="C148" s="2" t="s">
        <v>964</v>
      </c>
      <c r="D148" s="3">
        <v>131591</v>
      </c>
      <c r="E148" s="4">
        <v>46133</v>
      </c>
      <c r="F148" s="2" t="s">
        <v>687</v>
      </c>
    </row>
    <row r="149" spans="1:6">
      <c r="A149" s="2" t="s">
        <v>965</v>
      </c>
      <c r="B149" s="2" t="s">
        <v>56</v>
      </c>
      <c r="C149" s="2" t="s">
        <v>966</v>
      </c>
      <c r="D149" s="3">
        <v>136915</v>
      </c>
      <c r="E149" s="4">
        <v>46139</v>
      </c>
      <c r="F149" s="2" t="s">
        <v>681</v>
      </c>
    </row>
    <row r="150" spans="1:6">
      <c r="A150" s="2" t="s">
        <v>967</v>
      </c>
      <c r="B150" s="2" t="s">
        <v>48</v>
      </c>
      <c r="C150" s="2" t="s">
        <v>968</v>
      </c>
      <c r="D150" s="3">
        <v>106822</v>
      </c>
      <c r="E150" s="4">
        <v>46168</v>
      </c>
      <c r="F150" s="2" t="s">
        <v>681</v>
      </c>
    </row>
    <row r="151" spans="1:6">
      <c r="A151" s="2" t="s">
        <v>969</v>
      </c>
      <c r="B151" s="2" t="s">
        <v>68</v>
      </c>
      <c r="C151" s="2" t="s">
        <v>970</v>
      </c>
      <c r="D151" s="3">
        <v>110983</v>
      </c>
      <c r="E151" s="4">
        <v>46147</v>
      </c>
      <c r="F151" s="2" t="s">
        <v>687</v>
      </c>
    </row>
    <row r="152" spans="1:6">
      <c r="A152" s="2" t="s">
        <v>971</v>
      </c>
      <c r="B152" s="2" t="s">
        <v>40</v>
      </c>
      <c r="C152" s="2" t="s">
        <v>972</v>
      </c>
      <c r="D152" s="3">
        <v>45993</v>
      </c>
      <c r="E152" s="4">
        <v>46161</v>
      </c>
      <c r="F152" s="2" t="s">
        <v>687</v>
      </c>
    </row>
    <row r="153" spans="1:6">
      <c r="A153" s="2" t="s">
        <v>973</v>
      </c>
      <c r="B153" s="2" t="s">
        <v>192</v>
      </c>
      <c r="C153" s="2" t="s">
        <v>974</v>
      </c>
      <c r="D153" s="3">
        <v>252549</v>
      </c>
      <c r="E153" s="4">
        <v>46158</v>
      </c>
      <c r="F153" s="2" t="s">
        <v>681</v>
      </c>
    </row>
    <row r="154" spans="1:6">
      <c r="A154" s="2" t="s">
        <v>975</v>
      </c>
      <c r="B154" s="2" t="s">
        <v>182</v>
      </c>
      <c r="C154" s="2" t="s">
        <v>976</v>
      </c>
      <c r="D154" s="3">
        <v>71955</v>
      </c>
      <c r="E154" s="4">
        <v>46130</v>
      </c>
      <c r="F154" s="2" t="s">
        <v>681</v>
      </c>
    </row>
    <row r="155" spans="1:6">
      <c r="A155" s="2" t="s">
        <v>977</v>
      </c>
      <c r="B155" s="2" t="s">
        <v>306</v>
      </c>
      <c r="C155" s="2" t="s">
        <v>978</v>
      </c>
      <c r="D155" s="3">
        <v>12689</v>
      </c>
      <c r="E155" s="4">
        <v>46122</v>
      </c>
      <c r="F155" s="2" t="s">
        <v>687</v>
      </c>
    </row>
    <row r="156" spans="1:6">
      <c r="A156" s="2" t="s">
        <v>979</v>
      </c>
      <c r="B156" s="2" t="s">
        <v>174</v>
      </c>
      <c r="C156" s="2" t="s">
        <v>980</v>
      </c>
      <c r="D156" s="3">
        <v>220225</v>
      </c>
      <c r="E156" s="4">
        <v>46153</v>
      </c>
      <c r="F156" s="2" t="s">
        <v>681</v>
      </c>
    </row>
    <row r="157" spans="1:6">
      <c r="A157" s="2" t="s">
        <v>981</v>
      </c>
      <c r="B157" s="2" t="s">
        <v>278</v>
      </c>
      <c r="C157" s="2" t="s">
        <v>982</v>
      </c>
      <c r="D157" s="3">
        <v>221805</v>
      </c>
      <c r="E157" s="4">
        <v>46127</v>
      </c>
      <c r="F157" s="2" t="s">
        <v>681</v>
      </c>
    </row>
    <row r="158" spans="1:6">
      <c r="A158" s="2" t="s">
        <v>983</v>
      </c>
      <c r="B158" s="2" t="s">
        <v>170</v>
      </c>
      <c r="C158" s="2" t="s">
        <v>984</v>
      </c>
      <c r="D158" s="3">
        <v>150054</v>
      </c>
      <c r="E158" s="4">
        <v>46120</v>
      </c>
      <c r="F158" s="2" t="s">
        <v>681</v>
      </c>
    </row>
    <row r="159" spans="1:6">
      <c r="A159" s="2" t="s">
        <v>985</v>
      </c>
      <c r="B159" s="2" t="s">
        <v>346</v>
      </c>
      <c r="C159" s="2" t="s">
        <v>986</v>
      </c>
      <c r="D159" s="3">
        <v>35490</v>
      </c>
      <c r="E159" s="4">
        <v>46199</v>
      </c>
      <c r="F159" s="2" t="s">
        <v>681</v>
      </c>
    </row>
    <row r="160" spans="1:6">
      <c r="A160" s="2" t="s">
        <v>987</v>
      </c>
      <c r="B160" s="2" t="s">
        <v>448</v>
      </c>
      <c r="C160" s="2" t="s">
        <v>988</v>
      </c>
      <c r="D160" s="3">
        <v>187692</v>
      </c>
      <c r="E160" s="4">
        <v>46148</v>
      </c>
      <c r="F160" s="2" t="s">
        <v>681</v>
      </c>
    </row>
    <row r="161" spans="1:6">
      <c r="A161" s="2" t="s">
        <v>989</v>
      </c>
      <c r="B161" s="2" t="s">
        <v>72</v>
      </c>
      <c r="C161" s="2" t="s">
        <v>990</v>
      </c>
      <c r="D161" s="3">
        <v>76107</v>
      </c>
      <c r="E161" s="4">
        <v>46174</v>
      </c>
      <c r="F161" s="2" t="s">
        <v>687</v>
      </c>
    </row>
    <row r="162" spans="1:6">
      <c r="A162" s="2" t="s">
        <v>991</v>
      </c>
      <c r="B162" s="2" t="s">
        <v>36</v>
      </c>
      <c r="C162" s="2" t="s">
        <v>992</v>
      </c>
      <c r="D162" s="3">
        <v>51658</v>
      </c>
      <c r="E162" s="4">
        <v>46124</v>
      </c>
      <c r="F162" s="2" t="s">
        <v>681</v>
      </c>
    </row>
    <row r="163" spans="1:6">
      <c r="A163" s="2" t="s">
        <v>993</v>
      </c>
      <c r="B163" s="2" t="s">
        <v>278</v>
      </c>
      <c r="C163" s="2" t="s">
        <v>994</v>
      </c>
      <c r="D163" s="3">
        <v>245433</v>
      </c>
      <c r="E163" s="4">
        <v>46131</v>
      </c>
      <c r="F163" s="2" t="s">
        <v>681</v>
      </c>
    </row>
    <row r="164" spans="1:6">
      <c r="A164" s="2" t="s">
        <v>995</v>
      </c>
      <c r="B164" s="2" t="s">
        <v>44</v>
      </c>
      <c r="C164" s="2" t="s">
        <v>996</v>
      </c>
      <c r="D164" s="3">
        <v>45466</v>
      </c>
      <c r="E164" s="4">
        <v>46132</v>
      </c>
      <c r="F164" s="2" t="s">
        <v>687</v>
      </c>
    </row>
    <row r="165" spans="1:6">
      <c r="A165" s="2" t="s">
        <v>997</v>
      </c>
      <c r="B165" s="2" t="s">
        <v>210</v>
      </c>
      <c r="C165" s="2" t="s">
        <v>998</v>
      </c>
      <c r="D165" s="3">
        <v>132117</v>
      </c>
      <c r="E165" s="4">
        <v>46133</v>
      </c>
      <c r="F165" s="2" t="s">
        <v>687</v>
      </c>
    </row>
    <row r="166" spans="1:6">
      <c r="A166" s="2" t="s">
        <v>999</v>
      </c>
      <c r="B166" s="2" t="s">
        <v>72</v>
      </c>
      <c r="C166" s="2" t="s">
        <v>1000</v>
      </c>
      <c r="D166" s="3">
        <v>52447</v>
      </c>
      <c r="E166" s="4">
        <v>46149</v>
      </c>
      <c r="F166" s="2" t="s">
        <v>681</v>
      </c>
    </row>
    <row r="167" spans="1:6">
      <c r="A167" s="2" t="s">
        <v>1001</v>
      </c>
      <c r="B167" s="2" t="s">
        <v>28</v>
      </c>
      <c r="C167" s="2" t="s">
        <v>1002</v>
      </c>
      <c r="D167" s="3">
        <v>186412</v>
      </c>
      <c r="E167" s="4">
        <v>46201</v>
      </c>
      <c r="F167" s="2" t="s">
        <v>681</v>
      </c>
    </row>
    <row r="168" spans="1:6">
      <c r="A168" s="2" t="s">
        <v>1003</v>
      </c>
      <c r="B168" s="2" t="s">
        <v>36</v>
      </c>
      <c r="C168" s="2" t="s">
        <v>1004</v>
      </c>
      <c r="D168" s="3">
        <v>45636</v>
      </c>
      <c r="E168" s="4">
        <v>46166</v>
      </c>
      <c r="F168" s="2" t="s">
        <v>681</v>
      </c>
    </row>
    <row r="169" spans="1:6">
      <c r="A169" s="2" t="s">
        <v>1005</v>
      </c>
      <c r="B169" s="2" t="s">
        <v>52</v>
      </c>
      <c r="C169" s="2" t="s">
        <v>1006</v>
      </c>
      <c r="D169" s="3">
        <v>149939</v>
      </c>
      <c r="E169" s="4">
        <v>46189</v>
      </c>
      <c r="F169" s="2" t="s">
        <v>681</v>
      </c>
    </row>
    <row r="170" spans="1:6">
      <c r="A170" s="2" t="s">
        <v>1007</v>
      </c>
      <c r="B170" s="2" t="s">
        <v>36</v>
      </c>
      <c r="C170" s="2" t="s">
        <v>207</v>
      </c>
      <c r="D170" s="3">
        <v>90014</v>
      </c>
      <c r="E170" s="4">
        <v>46119</v>
      </c>
      <c r="F170" s="2" t="s">
        <v>681</v>
      </c>
    </row>
    <row r="171" spans="1:6">
      <c r="A171" s="2" t="s">
        <v>1008</v>
      </c>
      <c r="B171" s="2" t="s">
        <v>254</v>
      </c>
      <c r="C171" s="2" t="s">
        <v>1009</v>
      </c>
      <c r="D171" s="3">
        <v>88227</v>
      </c>
      <c r="E171" s="4">
        <v>46191</v>
      </c>
      <c r="F171" s="2" t="s">
        <v>681</v>
      </c>
    </row>
    <row r="172" spans="1:6">
      <c r="A172" s="2" t="s">
        <v>1010</v>
      </c>
      <c r="B172" s="2" t="s">
        <v>406</v>
      </c>
      <c r="C172" s="2" t="s">
        <v>1011</v>
      </c>
      <c r="D172" s="3">
        <v>250844</v>
      </c>
      <c r="E172" s="4">
        <v>46115</v>
      </c>
      <c r="F172" s="2" t="s">
        <v>681</v>
      </c>
    </row>
    <row r="173" spans="1:6">
      <c r="A173" s="2" t="s">
        <v>1012</v>
      </c>
      <c r="B173" s="2" t="s">
        <v>136</v>
      </c>
      <c r="C173" s="2" t="s">
        <v>1013</v>
      </c>
      <c r="D173" s="3">
        <v>162694</v>
      </c>
      <c r="E173" s="4">
        <v>46182</v>
      </c>
      <c r="F173" s="2" t="s">
        <v>681</v>
      </c>
    </row>
    <row r="174" spans="1:6">
      <c r="A174" s="2" t="s">
        <v>1014</v>
      </c>
      <c r="B174" s="2" t="s">
        <v>274</v>
      </c>
      <c r="C174" s="2" t="s">
        <v>1015</v>
      </c>
      <c r="D174" s="3">
        <v>44463</v>
      </c>
      <c r="E174" s="4">
        <v>46126</v>
      </c>
      <c r="F174" s="2" t="s">
        <v>681</v>
      </c>
    </row>
    <row r="175" spans="1:6">
      <c r="A175" s="2" t="s">
        <v>1016</v>
      </c>
      <c r="B175" s="2" t="s">
        <v>262</v>
      </c>
      <c r="C175" s="2" t="s">
        <v>1017</v>
      </c>
      <c r="D175" s="3">
        <v>230339</v>
      </c>
      <c r="E175" s="4">
        <v>46146</v>
      </c>
      <c r="F175" s="2" t="s">
        <v>681</v>
      </c>
    </row>
    <row r="176" spans="1:6">
      <c r="A176" s="2" t="s">
        <v>1018</v>
      </c>
      <c r="B176" s="2" t="s">
        <v>132</v>
      </c>
      <c r="C176" s="2" t="s">
        <v>1019</v>
      </c>
      <c r="D176" s="3">
        <v>9192</v>
      </c>
      <c r="E176" s="4">
        <v>46193</v>
      </c>
      <c r="F176" s="2" t="s">
        <v>687</v>
      </c>
    </row>
    <row r="177" spans="1:6">
      <c r="A177" s="2" t="s">
        <v>1020</v>
      </c>
      <c r="B177" s="2" t="s">
        <v>148</v>
      </c>
      <c r="C177" s="2" t="s">
        <v>1021</v>
      </c>
      <c r="D177" s="3">
        <v>52943</v>
      </c>
      <c r="E177" s="4">
        <v>46160</v>
      </c>
      <c r="F177" s="2" t="s">
        <v>681</v>
      </c>
    </row>
    <row r="178" spans="1:6">
      <c r="A178" s="2" t="s">
        <v>1022</v>
      </c>
      <c r="B178" s="2" t="s">
        <v>486</v>
      </c>
      <c r="C178" s="2" t="s">
        <v>1023</v>
      </c>
      <c r="D178" s="3">
        <v>247054</v>
      </c>
      <c r="E178" s="4">
        <v>46166</v>
      </c>
      <c r="F178" s="2" t="s">
        <v>681</v>
      </c>
    </row>
    <row r="179" spans="1:6">
      <c r="A179" s="2" t="s">
        <v>1024</v>
      </c>
      <c r="B179" s="2" t="s">
        <v>296</v>
      </c>
      <c r="C179" s="2" t="s">
        <v>1025</v>
      </c>
      <c r="D179" s="3">
        <v>214658</v>
      </c>
      <c r="E179" s="4">
        <v>46117</v>
      </c>
      <c r="F179" s="2" t="s">
        <v>681</v>
      </c>
    </row>
    <row r="180" spans="1:6">
      <c r="A180" s="2" t="s">
        <v>1026</v>
      </c>
      <c r="B180" s="2" t="s">
        <v>56</v>
      </c>
      <c r="C180" s="2" t="s">
        <v>1027</v>
      </c>
      <c r="D180" s="3">
        <v>72229</v>
      </c>
      <c r="E180" s="4">
        <v>46142</v>
      </c>
      <c r="F180" s="2" t="s">
        <v>681</v>
      </c>
    </row>
    <row r="181" spans="1:6">
      <c r="A181" s="2" t="s">
        <v>1028</v>
      </c>
      <c r="B181" s="2" t="s">
        <v>418</v>
      </c>
      <c r="C181" s="2" t="s">
        <v>1029</v>
      </c>
      <c r="D181" s="3">
        <v>38826</v>
      </c>
      <c r="E181" s="4">
        <v>46155</v>
      </c>
      <c r="F181" s="2" t="s">
        <v>681</v>
      </c>
    </row>
    <row r="182" spans="1:6">
      <c r="A182" s="2" t="s">
        <v>1030</v>
      </c>
      <c r="B182" s="2" t="s">
        <v>232</v>
      </c>
      <c r="C182" s="2" t="s">
        <v>1031</v>
      </c>
      <c r="D182" s="3">
        <v>88259</v>
      </c>
      <c r="E182" s="4">
        <v>46197</v>
      </c>
      <c r="F182" s="2" t="s">
        <v>681</v>
      </c>
    </row>
    <row r="183" spans="1:6">
      <c r="A183" s="2" t="s">
        <v>1032</v>
      </c>
      <c r="B183" s="2" t="s">
        <v>94</v>
      </c>
      <c r="C183" s="2" t="s">
        <v>1033</v>
      </c>
      <c r="D183" s="3">
        <v>189466</v>
      </c>
      <c r="E183" s="4">
        <v>46151</v>
      </c>
      <c r="F183" s="2" t="s">
        <v>681</v>
      </c>
    </row>
    <row r="184" spans="1:6">
      <c r="A184" s="2" t="s">
        <v>1034</v>
      </c>
      <c r="B184" s="2" t="s">
        <v>52</v>
      </c>
      <c r="C184" s="2" t="s">
        <v>1035</v>
      </c>
      <c r="D184" s="3">
        <v>208348</v>
      </c>
      <c r="E184" s="4">
        <v>46153</v>
      </c>
      <c r="F184" s="2" t="s">
        <v>716</v>
      </c>
    </row>
    <row r="185" spans="1:6">
      <c r="A185" s="2" t="s">
        <v>1036</v>
      </c>
      <c r="B185" s="2" t="s">
        <v>164</v>
      </c>
      <c r="C185" s="2" t="s">
        <v>1037</v>
      </c>
      <c r="D185" s="3">
        <v>115776</v>
      </c>
      <c r="E185" s="4">
        <v>46159</v>
      </c>
      <c r="F185" s="2" t="s">
        <v>681</v>
      </c>
    </row>
    <row r="186" spans="1:6">
      <c r="A186" s="2" t="s">
        <v>1038</v>
      </c>
      <c r="B186" s="2" t="s">
        <v>160</v>
      </c>
      <c r="C186" s="2" t="s">
        <v>1039</v>
      </c>
      <c r="D186" s="3">
        <v>53626</v>
      </c>
      <c r="E186" s="4">
        <v>46152</v>
      </c>
      <c r="F186" s="2" t="s">
        <v>681</v>
      </c>
    </row>
    <row r="187" spans="1:6">
      <c r="A187" s="2" t="s">
        <v>1040</v>
      </c>
      <c r="B187" s="2" t="s">
        <v>224</v>
      </c>
      <c r="C187" s="2" t="s">
        <v>1041</v>
      </c>
      <c r="D187" s="3">
        <v>86945</v>
      </c>
      <c r="E187" s="4">
        <v>46133</v>
      </c>
      <c r="F187" s="2" t="s">
        <v>681</v>
      </c>
    </row>
    <row r="188" spans="1:6">
      <c r="A188" s="2" t="s">
        <v>1042</v>
      </c>
      <c r="B188" s="2" t="s">
        <v>174</v>
      </c>
      <c r="C188" s="2" t="s">
        <v>1043</v>
      </c>
      <c r="D188" s="3">
        <v>24996</v>
      </c>
      <c r="E188" s="4">
        <v>46149</v>
      </c>
      <c r="F188" s="2" t="s">
        <v>681</v>
      </c>
    </row>
    <row r="189" spans="1:6">
      <c r="A189" s="2" t="s">
        <v>1044</v>
      </c>
      <c r="B189" s="2" t="s">
        <v>220</v>
      </c>
      <c r="C189" s="2" t="s">
        <v>1045</v>
      </c>
      <c r="D189" s="3">
        <v>92848</v>
      </c>
      <c r="E189" s="4">
        <v>46192</v>
      </c>
      <c r="F189" s="2" t="s">
        <v>687</v>
      </c>
    </row>
    <row r="190" spans="1:6">
      <c r="A190" s="2" t="s">
        <v>1046</v>
      </c>
      <c r="B190" s="2" t="s">
        <v>72</v>
      </c>
      <c r="C190" s="2" t="s">
        <v>1047</v>
      </c>
      <c r="D190" s="3">
        <v>68843</v>
      </c>
      <c r="E190" s="4">
        <v>46180</v>
      </c>
      <c r="F190" s="2" t="s">
        <v>687</v>
      </c>
    </row>
    <row r="191" spans="1:6">
      <c r="A191" s="2" t="s">
        <v>1048</v>
      </c>
      <c r="B191" s="2" t="s">
        <v>118</v>
      </c>
      <c r="C191" s="2" t="s">
        <v>489</v>
      </c>
      <c r="D191" s="3">
        <v>68258</v>
      </c>
      <c r="E191" s="4">
        <v>46169</v>
      </c>
      <c r="F191" s="2" t="s">
        <v>716</v>
      </c>
    </row>
    <row r="192" spans="1:6">
      <c r="A192" s="2" t="s">
        <v>1049</v>
      </c>
      <c r="B192" s="2" t="s">
        <v>56</v>
      </c>
      <c r="C192" s="2" t="s">
        <v>303</v>
      </c>
      <c r="D192" s="3">
        <v>20421</v>
      </c>
      <c r="E192" s="4">
        <v>46190</v>
      </c>
      <c r="F192" s="2" t="s">
        <v>681</v>
      </c>
    </row>
    <row r="193" spans="1:6">
      <c r="A193" s="2" t="s">
        <v>1050</v>
      </c>
      <c r="B193" s="2" t="s">
        <v>232</v>
      </c>
      <c r="C193" s="2" t="s">
        <v>1051</v>
      </c>
      <c r="D193" s="3">
        <v>258000</v>
      </c>
      <c r="E193" s="4">
        <v>46188</v>
      </c>
      <c r="F193" s="2" t="s">
        <v>681</v>
      </c>
    </row>
    <row r="194" spans="1:6">
      <c r="A194" s="2" t="s">
        <v>1052</v>
      </c>
      <c r="B194" s="2" t="s">
        <v>32</v>
      </c>
      <c r="C194" s="2" t="s">
        <v>1053</v>
      </c>
      <c r="D194" s="3">
        <v>193619</v>
      </c>
      <c r="E194" s="4">
        <v>46180</v>
      </c>
      <c r="F194" s="2" t="s">
        <v>681</v>
      </c>
    </row>
    <row r="195" spans="1:6">
      <c r="A195" s="2" t="s">
        <v>1054</v>
      </c>
      <c r="B195" s="2" t="s">
        <v>148</v>
      </c>
      <c r="C195" s="2" t="s">
        <v>1055</v>
      </c>
      <c r="D195" s="3">
        <v>174306</v>
      </c>
      <c r="E195" s="4">
        <v>46186</v>
      </c>
      <c r="F195" s="2" t="s">
        <v>681</v>
      </c>
    </row>
    <row r="196" spans="1:6">
      <c r="A196" s="2" t="s">
        <v>1056</v>
      </c>
      <c r="B196" s="2" t="s">
        <v>104</v>
      </c>
      <c r="C196" s="2" t="s">
        <v>1057</v>
      </c>
      <c r="D196" s="3">
        <v>105730</v>
      </c>
      <c r="E196" s="4">
        <v>46195</v>
      </c>
      <c r="F196" s="2" t="s">
        <v>681</v>
      </c>
    </row>
    <row r="197" spans="1:6">
      <c r="A197" s="2" t="s">
        <v>1058</v>
      </c>
      <c r="B197" s="2" t="s">
        <v>436</v>
      </c>
      <c r="C197" s="2" t="s">
        <v>1059</v>
      </c>
      <c r="D197" s="3">
        <v>61150</v>
      </c>
      <c r="E197" s="4">
        <v>46191</v>
      </c>
      <c r="F197" s="2" t="s">
        <v>681</v>
      </c>
    </row>
    <row r="198" spans="1:6">
      <c r="A198" s="2" t="s">
        <v>1060</v>
      </c>
      <c r="B198" s="2" t="s">
        <v>170</v>
      </c>
      <c r="C198" s="2" t="s">
        <v>1061</v>
      </c>
      <c r="D198" s="3">
        <v>74963</v>
      </c>
      <c r="E198" s="4">
        <v>46188</v>
      </c>
      <c r="F198" s="2" t="s">
        <v>687</v>
      </c>
    </row>
    <row r="199" spans="1:6">
      <c r="A199" s="2" t="s">
        <v>1062</v>
      </c>
      <c r="B199" s="2" t="s">
        <v>16</v>
      </c>
      <c r="C199" s="2" t="s">
        <v>619</v>
      </c>
      <c r="D199" s="3">
        <v>135196</v>
      </c>
      <c r="E199" s="4">
        <v>46169</v>
      </c>
      <c r="F199" s="2" t="s">
        <v>681</v>
      </c>
    </row>
    <row r="200" spans="1:6">
      <c r="A200" s="2" t="s">
        <v>1063</v>
      </c>
      <c r="B200" s="2" t="s">
        <v>164</v>
      </c>
      <c r="C200" s="2" t="s">
        <v>1064</v>
      </c>
      <c r="D200" s="3">
        <v>52957</v>
      </c>
      <c r="E200" s="4">
        <v>46123</v>
      </c>
      <c r="F200" s="2" t="s">
        <v>681</v>
      </c>
    </row>
    <row r="201" spans="1:6">
      <c r="A201" s="2" t="s">
        <v>1065</v>
      </c>
      <c r="B201" s="2" t="s">
        <v>64</v>
      </c>
      <c r="C201" s="2" t="s">
        <v>1066</v>
      </c>
      <c r="D201" s="3">
        <v>126353</v>
      </c>
      <c r="E201" s="4">
        <v>46119</v>
      </c>
      <c r="F201" s="2" t="s">
        <v>681</v>
      </c>
    </row>
    <row r="202" spans="1:6">
      <c r="A202" s="2" t="s">
        <v>1067</v>
      </c>
      <c r="B202" s="2" t="s">
        <v>552</v>
      </c>
      <c r="C202" s="2" t="s">
        <v>1068</v>
      </c>
      <c r="D202" s="3">
        <v>246588</v>
      </c>
      <c r="E202" s="4">
        <v>46141</v>
      </c>
      <c r="F202" s="2" t="s">
        <v>716</v>
      </c>
    </row>
    <row r="203" spans="1:6">
      <c r="A203" s="2" t="s">
        <v>1069</v>
      </c>
      <c r="B203" s="2" t="s">
        <v>418</v>
      </c>
      <c r="C203" s="2" t="s">
        <v>1070</v>
      </c>
      <c r="D203" s="3">
        <v>90077</v>
      </c>
      <c r="E203" s="4">
        <v>46126</v>
      </c>
      <c r="F203" s="2" t="s">
        <v>697</v>
      </c>
    </row>
    <row r="204" spans="1:6">
      <c r="A204" s="2" t="s">
        <v>1071</v>
      </c>
      <c r="B204" s="2" t="s">
        <v>210</v>
      </c>
      <c r="C204" s="2" t="s">
        <v>1072</v>
      </c>
      <c r="D204" s="3">
        <v>223270</v>
      </c>
      <c r="E204" s="4">
        <v>46181</v>
      </c>
      <c r="F204" s="2" t="s">
        <v>681</v>
      </c>
    </row>
    <row r="205" spans="1:6">
      <c r="A205" s="2" t="s">
        <v>1073</v>
      </c>
      <c r="B205" s="2" t="s">
        <v>132</v>
      </c>
      <c r="C205" s="2" t="s">
        <v>1019</v>
      </c>
      <c r="D205" s="3">
        <v>12680</v>
      </c>
      <c r="E205" s="4">
        <v>46187</v>
      </c>
      <c r="F205" s="2" t="s">
        <v>687</v>
      </c>
    </row>
    <row r="206" spans="1:6">
      <c r="A206" s="2" t="s">
        <v>1074</v>
      </c>
      <c r="B206" s="2" t="s">
        <v>28</v>
      </c>
      <c r="C206" s="2" t="s">
        <v>934</v>
      </c>
      <c r="D206" s="3">
        <v>59426</v>
      </c>
      <c r="E206" s="4">
        <v>46144</v>
      </c>
      <c r="F206" s="2" t="s">
        <v>687</v>
      </c>
    </row>
    <row r="207" spans="1:6">
      <c r="A207" s="2" t="s">
        <v>1075</v>
      </c>
      <c r="B207" s="2" t="s">
        <v>28</v>
      </c>
      <c r="C207" s="2" t="s">
        <v>1076</v>
      </c>
      <c r="D207" s="3">
        <v>73135</v>
      </c>
      <c r="E207" s="4">
        <v>46138</v>
      </c>
      <c r="F207" s="2" t="s">
        <v>687</v>
      </c>
    </row>
    <row r="208" spans="1:6">
      <c r="A208" s="2" t="s">
        <v>1077</v>
      </c>
      <c r="B208" s="2" t="s">
        <v>296</v>
      </c>
      <c r="C208" s="2" t="s">
        <v>1078</v>
      </c>
      <c r="D208" s="3">
        <v>110640</v>
      </c>
      <c r="E208" s="4">
        <v>46159</v>
      </c>
      <c r="F208" s="2" t="s">
        <v>846</v>
      </c>
    </row>
    <row r="209" spans="1:6">
      <c r="A209" s="2" t="s">
        <v>1079</v>
      </c>
      <c r="B209" s="2" t="s">
        <v>306</v>
      </c>
      <c r="C209" s="2" t="s">
        <v>1080</v>
      </c>
      <c r="D209" s="3">
        <v>72704</v>
      </c>
      <c r="E209" s="4">
        <v>46146</v>
      </c>
      <c r="F209" s="2" t="s">
        <v>681</v>
      </c>
    </row>
    <row r="210" spans="1:6">
      <c r="A210" s="2" t="s">
        <v>1081</v>
      </c>
      <c r="B210" s="2" t="s">
        <v>232</v>
      </c>
      <c r="C210" s="2" t="s">
        <v>1082</v>
      </c>
      <c r="D210" s="3">
        <v>145371</v>
      </c>
      <c r="E210" s="4">
        <v>46201</v>
      </c>
      <c r="F210" s="2" t="s">
        <v>681</v>
      </c>
    </row>
    <row r="211" spans="1:6">
      <c r="A211" s="2" t="s">
        <v>1083</v>
      </c>
      <c r="B211" s="2" t="s">
        <v>174</v>
      </c>
      <c r="C211" s="2" t="s">
        <v>1084</v>
      </c>
      <c r="D211" s="3">
        <v>249644</v>
      </c>
      <c r="E211" s="4">
        <v>46197</v>
      </c>
      <c r="F211" s="2" t="s">
        <v>681</v>
      </c>
    </row>
    <row r="212" spans="1:6">
      <c r="A212" s="2" t="s">
        <v>1085</v>
      </c>
      <c r="B212" s="2" t="s">
        <v>68</v>
      </c>
      <c r="C212" s="2" t="s">
        <v>1086</v>
      </c>
      <c r="D212" s="3">
        <v>133509</v>
      </c>
      <c r="E212" s="4">
        <v>46202</v>
      </c>
      <c r="F212" s="2" t="s">
        <v>681</v>
      </c>
    </row>
    <row r="213" spans="1:6">
      <c r="A213" s="2" t="s">
        <v>1087</v>
      </c>
      <c r="B213" s="2" t="s">
        <v>278</v>
      </c>
      <c r="C213" s="2" t="s">
        <v>1088</v>
      </c>
      <c r="D213" s="3">
        <v>96457</v>
      </c>
      <c r="E213" s="4">
        <v>46128</v>
      </c>
      <c r="F213" s="2" t="s">
        <v>681</v>
      </c>
    </row>
    <row r="214" spans="1:6">
      <c r="A214" s="2" t="s">
        <v>1089</v>
      </c>
      <c r="B214" s="2" t="s">
        <v>108</v>
      </c>
      <c r="C214" s="2" t="s">
        <v>1090</v>
      </c>
      <c r="D214" s="3">
        <v>182107</v>
      </c>
      <c r="E214" s="4">
        <v>46156</v>
      </c>
      <c r="F214" s="2" t="s">
        <v>681</v>
      </c>
    </row>
    <row r="215" spans="1:6">
      <c r="A215" s="2" t="s">
        <v>1091</v>
      </c>
      <c r="B215" s="2" t="s">
        <v>52</v>
      </c>
      <c r="C215" s="2" t="s">
        <v>1092</v>
      </c>
      <c r="D215" s="3">
        <v>69987</v>
      </c>
      <c r="E215" s="4">
        <v>46184</v>
      </c>
      <c r="F215" s="2" t="s">
        <v>681</v>
      </c>
    </row>
    <row r="216" spans="1:6">
      <c r="A216" s="2" t="s">
        <v>1093</v>
      </c>
      <c r="B216" s="2" t="s">
        <v>108</v>
      </c>
      <c r="C216" s="2" t="s">
        <v>1094</v>
      </c>
      <c r="D216" s="3">
        <v>123064</v>
      </c>
      <c r="E216" s="4">
        <v>46198</v>
      </c>
      <c r="F216" s="2" t="s">
        <v>681</v>
      </c>
    </row>
    <row r="217" spans="1:6">
      <c r="A217" s="2" t="s">
        <v>1095</v>
      </c>
      <c r="B217" s="2" t="s">
        <v>64</v>
      </c>
      <c r="C217" s="2" t="s">
        <v>1096</v>
      </c>
      <c r="D217" s="3">
        <v>26603</v>
      </c>
      <c r="E217" s="4">
        <v>46134</v>
      </c>
      <c r="F217" s="2" t="s">
        <v>681</v>
      </c>
    </row>
    <row r="218" spans="1:6">
      <c r="A218" s="2" t="s">
        <v>1097</v>
      </c>
      <c r="B218" s="2" t="s">
        <v>86</v>
      </c>
      <c r="C218" s="2" t="s">
        <v>1098</v>
      </c>
      <c r="D218" s="3">
        <v>18048</v>
      </c>
      <c r="E218" s="4">
        <v>46127</v>
      </c>
      <c r="F218" s="2" t="s">
        <v>687</v>
      </c>
    </row>
    <row r="219" spans="1:6">
      <c r="A219" s="2" t="s">
        <v>1099</v>
      </c>
      <c r="B219" s="2" t="s">
        <v>296</v>
      </c>
      <c r="C219" s="2" t="s">
        <v>1025</v>
      </c>
      <c r="D219" s="3">
        <v>214658</v>
      </c>
      <c r="E219" s="4">
        <v>46117</v>
      </c>
      <c r="F219" s="2" t="s">
        <v>846</v>
      </c>
    </row>
    <row r="220" spans="1:6">
      <c r="A220" s="2" t="s">
        <v>1100</v>
      </c>
      <c r="B220" s="2" t="s">
        <v>20</v>
      </c>
      <c r="C220" s="2" t="s">
        <v>1101</v>
      </c>
      <c r="D220" s="3">
        <v>21878</v>
      </c>
      <c r="E220" s="4">
        <v>46145</v>
      </c>
      <c r="F220" s="2" t="s">
        <v>681</v>
      </c>
    </row>
    <row r="221" spans="1:6">
      <c r="A221" s="2" t="s">
        <v>1102</v>
      </c>
      <c r="B221" s="2" t="s">
        <v>56</v>
      </c>
      <c r="C221" s="2" t="s">
        <v>1103</v>
      </c>
      <c r="D221" s="3">
        <v>162717</v>
      </c>
      <c r="E221" s="4">
        <v>46118</v>
      </c>
      <c r="F221" s="2" t="s">
        <v>681</v>
      </c>
    </row>
    <row r="222" spans="1:6">
      <c r="A222" s="2" t="s">
        <v>1104</v>
      </c>
      <c r="B222" s="2" t="s">
        <v>378</v>
      </c>
      <c r="C222" s="2" t="s">
        <v>1105</v>
      </c>
      <c r="D222" s="3">
        <v>169064</v>
      </c>
      <c r="E222" s="4">
        <v>46185</v>
      </c>
      <c r="F222" s="2" t="s">
        <v>681</v>
      </c>
    </row>
    <row r="223" spans="1:6">
      <c r="A223" s="2" t="s">
        <v>1106</v>
      </c>
      <c r="B223" s="2" t="s">
        <v>170</v>
      </c>
      <c r="C223" s="2" t="s">
        <v>1107</v>
      </c>
      <c r="D223" s="3">
        <v>105007</v>
      </c>
      <c r="E223" s="4">
        <v>46194</v>
      </c>
      <c r="F223" s="2" t="s">
        <v>687</v>
      </c>
    </row>
    <row r="224" spans="1:6">
      <c r="A224" s="2" t="s">
        <v>1108</v>
      </c>
      <c r="B224" s="2" t="s">
        <v>86</v>
      </c>
      <c r="C224" s="2" t="s">
        <v>1109</v>
      </c>
      <c r="D224" s="3">
        <v>182955</v>
      </c>
      <c r="E224" s="4">
        <v>46155</v>
      </c>
      <c r="F224" s="2" t="s">
        <v>681</v>
      </c>
    </row>
    <row r="225" spans="1:6">
      <c r="A225" s="2" t="s">
        <v>1110</v>
      </c>
      <c r="B225" s="2" t="s">
        <v>378</v>
      </c>
      <c r="C225" s="2" t="s">
        <v>1111</v>
      </c>
      <c r="D225" s="3">
        <v>216585</v>
      </c>
      <c r="E225" s="4">
        <v>46170</v>
      </c>
      <c r="F225" s="2" t="s">
        <v>681</v>
      </c>
    </row>
    <row r="226" spans="1:6">
      <c r="A226" s="2" t="s">
        <v>1112</v>
      </c>
      <c r="B226" s="2" t="s">
        <v>40</v>
      </c>
      <c r="C226" s="2" t="s">
        <v>595</v>
      </c>
      <c r="D226" s="3">
        <v>208570</v>
      </c>
      <c r="E226" s="4">
        <v>46126</v>
      </c>
      <c r="F226" s="2" t="s">
        <v>681</v>
      </c>
    </row>
    <row r="227" spans="1:6">
      <c r="A227" s="2" t="s">
        <v>1113</v>
      </c>
      <c r="B227" s="2" t="s">
        <v>28</v>
      </c>
      <c r="C227" s="2" t="s">
        <v>237</v>
      </c>
      <c r="D227" s="3">
        <v>31967</v>
      </c>
      <c r="E227" s="4">
        <v>46130</v>
      </c>
      <c r="F227" s="2" t="s">
        <v>687</v>
      </c>
    </row>
    <row r="228" spans="1:6">
      <c r="A228" s="2" t="s">
        <v>1114</v>
      </c>
      <c r="B228" s="2" t="s">
        <v>32</v>
      </c>
      <c r="C228" s="2" t="s">
        <v>1115</v>
      </c>
      <c r="D228" s="3">
        <v>239946</v>
      </c>
      <c r="E228" s="4">
        <v>46199</v>
      </c>
      <c r="F228" s="2" t="s">
        <v>681</v>
      </c>
    </row>
    <row r="229" spans="1:6">
      <c r="A229" s="2" t="s">
        <v>1116</v>
      </c>
      <c r="B229" s="2" t="s">
        <v>296</v>
      </c>
      <c r="C229" s="2" t="s">
        <v>1117</v>
      </c>
      <c r="D229" s="3">
        <v>112691</v>
      </c>
      <c r="E229" s="4">
        <v>46131</v>
      </c>
      <c r="F229" s="2" t="s">
        <v>681</v>
      </c>
    </row>
    <row r="230" spans="1:6">
      <c r="A230" s="2" t="s">
        <v>1118</v>
      </c>
      <c r="B230" s="2" t="s">
        <v>164</v>
      </c>
      <c r="C230" s="2" t="s">
        <v>1119</v>
      </c>
      <c r="D230" s="3">
        <v>155267</v>
      </c>
      <c r="E230" s="4">
        <v>46155</v>
      </c>
      <c r="F230" s="2" t="s">
        <v>681</v>
      </c>
    </row>
    <row r="231" spans="1:6">
      <c r="A231" s="2" t="s">
        <v>1120</v>
      </c>
      <c r="B231" s="2" t="s">
        <v>16</v>
      </c>
      <c r="C231" s="2" t="s">
        <v>1121</v>
      </c>
      <c r="D231" s="3">
        <v>255585</v>
      </c>
      <c r="E231" s="4">
        <v>46157</v>
      </c>
      <c r="F231" s="2" t="s">
        <v>681</v>
      </c>
    </row>
    <row r="232" spans="1:6">
      <c r="A232" s="2" t="s">
        <v>1122</v>
      </c>
      <c r="B232" s="2" t="s">
        <v>160</v>
      </c>
      <c r="C232" s="2" t="s">
        <v>645</v>
      </c>
      <c r="D232" s="3">
        <v>69205</v>
      </c>
      <c r="E232" s="4">
        <v>46140</v>
      </c>
      <c r="F232" s="2" t="s">
        <v>681</v>
      </c>
    </row>
    <row r="233" spans="1:6">
      <c r="A233" s="2" t="s">
        <v>1123</v>
      </c>
      <c r="B233" s="2" t="s">
        <v>232</v>
      </c>
      <c r="C233" s="2" t="s">
        <v>1124</v>
      </c>
      <c r="D233" s="3">
        <v>166762</v>
      </c>
      <c r="E233" s="4">
        <v>46196</v>
      </c>
      <c r="F233" s="2" t="s">
        <v>681</v>
      </c>
    </row>
    <row r="234" spans="1:6">
      <c r="A234" s="2" t="s">
        <v>1125</v>
      </c>
      <c r="B234" s="2" t="s">
        <v>174</v>
      </c>
      <c r="C234" s="2" t="s">
        <v>1126</v>
      </c>
      <c r="D234" s="3">
        <v>235697</v>
      </c>
      <c r="E234" s="4">
        <v>46137</v>
      </c>
      <c r="F234" s="2" t="s">
        <v>707</v>
      </c>
    </row>
    <row r="235" spans="1:6">
      <c r="A235" s="2" t="s">
        <v>1127</v>
      </c>
      <c r="B235" s="2" t="s">
        <v>72</v>
      </c>
      <c r="C235" s="2" t="s">
        <v>1128</v>
      </c>
      <c r="D235" s="3">
        <v>98053</v>
      </c>
      <c r="E235" s="4">
        <v>46144</v>
      </c>
      <c r="F235" s="2" t="s">
        <v>681</v>
      </c>
    </row>
    <row r="236" spans="1:6">
      <c r="A236" s="2" t="s">
        <v>1129</v>
      </c>
      <c r="B236" s="2" t="s">
        <v>136</v>
      </c>
      <c r="C236" s="2" t="s">
        <v>1130</v>
      </c>
      <c r="D236" s="3">
        <v>85326</v>
      </c>
      <c r="E236" s="4">
        <v>46124</v>
      </c>
      <c r="F236" s="2" t="s">
        <v>716</v>
      </c>
    </row>
    <row r="237" spans="1:6">
      <c r="A237" s="2" t="s">
        <v>1131</v>
      </c>
      <c r="B237" s="2" t="s">
        <v>28</v>
      </c>
      <c r="C237" s="2" t="s">
        <v>1132</v>
      </c>
      <c r="D237" s="3">
        <v>34182</v>
      </c>
      <c r="E237" s="4">
        <v>46167</v>
      </c>
      <c r="F237" s="2" t="s">
        <v>681</v>
      </c>
    </row>
    <row r="238" spans="1:6">
      <c r="A238" s="2" t="s">
        <v>1133</v>
      </c>
      <c r="B238" s="2" t="s">
        <v>148</v>
      </c>
      <c r="C238" s="2" t="s">
        <v>1134</v>
      </c>
      <c r="D238" s="3">
        <v>248675</v>
      </c>
      <c r="E238" s="4">
        <v>46149</v>
      </c>
      <c r="F238" s="2" t="s">
        <v>681</v>
      </c>
    </row>
    <row r="239" spans="1:6">
      <c r="A239" s="2" t="s">
        <v>1135</v>
      </c>
      <c r="B239" s="2" t="s">
        <v>28</v>
      </c>
      <c r="C239" s="2" t="s">
        <v>1136</v>
      </c>
      <c r="D239" s="3">
        <v>42038</v>
      </c>
      <c r="E239" s="4">
        <v>46121</v>
      </c>
      <c r="F239" s="2" t="s">
        <v>681</v>
      </c>
    </row>
    <row r="240" spans="1:6">
      <c r="A240" s="2" t="s">
        <v>1137</v>
      </c>
      <c r="B240" s="2" t="s">
        <v>164</v>
      </c>
      <c r="C240" s="2" t="s">
        <v>1138</v>
      </c>
      <c r="D240" s="3">
        <v>101233</v>
      </c>
      <c r="E240" s="4">
        <v>46134</v>
      </c>
      <c r="F240" s="2" t="s">
        <v>681</v>
      </c>
    </row>
    <row r="241" spans="1:6">
      <c r="A241" s="2" t="s">
        <v>1139</v>
      </c>
      <c r="B241" s="2" t="s">
        <v>28</v>
      </c>
      <c r="C241" s="2" t="s">
        <v>1140</v>
      </c>
      <c r="D241" s="3">
        <v>130838</v>
      </c>
      <c r="E241" s="4">
        <v>46119</v>
      </c>
      <c r="F241" s="2" t="s">
        <v>681</v>
      </c>
    </row>
    <row r="242" spans="1:6">
      <c r="A242" s="2" t="s">
        <v>1141</v>
      </c>
      <c r="B242" s="2" t="s">
        <v>112</v>
      </c>
      <c r="C242" s="2" t="s">
        <v>1142</v>
      </c>
      <c r="D242" s="3">
        <v>201017</v>
      </c>
      <c r="E242" s="4">
        <v>46131</v>
      </c>
      <c r="F242" s="2" t="s">
        <v>681</v>
      </c>
    </row>
    <row r="243" spans="1:6">
      <c r="A243" s="2" t="s">
        <v>1143</v>
      </c>
      <c r="B243" s="2" t="s">
        <v>306</v>
      </c>
      <c r="C243" s="2" t="s">
        <v>451</v>
      </c>
      <c r="D243" s="3">
        <v>17030</v>
      </c>
      <c r="E243" s="4">
        <v>46128</v>
      </c>
      <c r="F243" s="2" t="s">
        <v>687</v>
      </c>
    </row>
    <row r="244" spans="1:6">
      <c r="A244" s="2" t="s">
        <v>1144</v>
      </c>
      <c r="B244" s="2" t="s">
        <v>60</v>
      </c>
      <c r="C244" s="2" t="s">
        <v>61</v>
      </c>
      <c r="D244" s="3">
        <v>23712</v>
      </c>
      <c r="E244" s="4">
        <v>46183</v>
      </c>
      <c r="F244" s="2" t="s">
        <v>681</v>
      </c>
    </row>
    <row r="245" spans="1:6">
      <c r="A245" s="2" t="s">
        <v>1145</v>
      </c>
      <c r="B245" s="2" t="s">
        <v>312</v>
      </c>
      <c r="C245" s="2" t="s">
        <v>1146</v>
      </c>
      <c r="D245" s="3">
        <v>20572</v>
      </c>
      <c r="E245" s="4">
        <v>46119</v>
      </c>
      <c r="F245" s="2" t="s">
        <v>681</v>
      </c>
    </row>
    <row r="246" spans="1:6">
      <c r="A246" s="2" t="s">
        <v>1147</v>
      </c>
      <c r="B246" s="2" t="s">
        <v>210</v>
      </c>
      <c r="C246" s="2" t="s">
        <v>1148</v>
      </c>
      <c r="D246" s="3">
        <v>173444</v>
      </c>
      <c r="E246" s="4">
        <v>46160</v>
      </c>
      <c r="F246" s="2" t="s">
        <v>681</v>
      </c>
    </row>
    <row r="247" spans="1:6">
      <c r="A247" s="2" t="s">
        <v>1149</v>
      </c>
      <c r="B247" s="2" t="s">
        <v>90</v>
      </c>
      <c r="C247" s="2" t="s">
        <v>1150</v>
      </c>
      <c r="D247" s="3">
        <v>61775</v>
      </c>
      <c r="E247" s="4">
        <v>46179</v>
      </c>
      <c r="F247" s="2" t="s">
        <v>707</v>
      </c>
    </row>
    <row r="248" spans="1:6">
      <c r="A248" s="2" t="s">
        <v>1151</v>
      </c>
      <c r="B248" s="2" t="s">
        <v>118</v>
      </c>
      <c r="C248" s="2" t="s">
        <v>1152</v>
      </c>
      <c r="D248" s="3">
        <v>207797</v>
      </c>
      <c r="E248" s="4">
        <v>46200</v>
      </c>
      <c r="F248" s="2" t="s">
        <v>681</v>
      </c>
    </row>
    <row r="249" spans="1:6">
      <c r="A249" s="2" t="s">
        <v>1153</v>
      </c>
      <c r="B249" s="2" t="s">
        <v>132</v>
      </c>
      <c r="C249" s="2" t="s">
        <v>1154</v>
      </c>
      <c r="D249" s="3">
        <v>49735</v>
      </c>
      <c r="E249" s="4">
        <v>46143</v>
      </c>
      <c r="F249" s="2" t="s">
        <v>687</v>
      </c>
    </row>
    <row r="250" spans="1:6">
      <c r="A250" s="2" t="s">
        <v>1155</v>
      </c>
      <c r="B250" s="2" t="s">
        <v>104</v>
      </c>
      <c r="C250" s="2" t="s">
        <v>1156</v>
      </c>
      <c r="D250" s="3">
        <v>128630</v>
      </c>
      <c r="E250" s="4">
        <v>46144</v>
      </c>
      <c r="F250" s="2" t="s">
        <v>681</v>
      </c>
    </row>
    <row r="251" spans="1:6">
      <c r="A251" s="2" t="s">
        <v>1157</v>
      </c>
      <c r="B251" s="2" t="s">
        <v>156</v>
      </c>
      <c r="C251" s="2" t="s">
        <v>856</v>
      </c>
      <c r="D251" s="3">
        <v>34731</v>
      </c>
      <c r="E251" s="4">
        <v>46176</v>
      </c>
      <c r="F251" s="2" t="s">
        <v>687</v>
      </c>
    </row>
    <row r="252" spans="1:6">
      <c r="A252" s="2" t="s">
        <v>1158</v>
      </c>
      <c r="B252" s="2" t="s">
        <v>436</v>
      </c>
      <c r="C252" s="2" t="s">
        <v>1159</v>
      </c>
      <c r="D252" s="3">
        <v>223733</v>
      </c>
      <c r="E252" s="4">
        <v>46175</v>
      </c>
      <c r="F252" s="2" t="s">
        <v>681</v>
      </c>
    </row>
    <row r="253" spans="1:6">
      <c r="A253" s="2" t="s">
        <v>1160</v>
      </c>
      <c r="B253" s="2" t="s">
        <v>210</v>
      </c>
      <c r="C253" s="2" t="s">
        <v>517</v>
      </c>
      <c r="D253" s="3">
        <v>127268</v>
      </c>
      <c r="E253" s="4">
        <v>46127</v>
      </c>
      <c r="F253" s="2" t="s">
        <v>687</v>
      </c>
    </row>
    <row r="254" spans="1:6">
      <c r="A254" s="2" t="s">
        <v>1161</v>
      </c>
      <c r="B254" s="2" t="s">
        <v>32</v>
      </c>
      <c r="C254" s="2" t="s">
        <v>1162</v>
      </c>
      <c r="D254" s="3">
        <v>53695</v>
      </c>
      <c r="E254" s="4">
        <v>46197</v>
      </c>
      <c r="F254" s="2" t="s">
        <v>687</v>
      </c>
    </row>
    <row r="255" spans="1:6">
      <c r="A255" s="2" t="s">
        <v>1163</v>
      </c>
      <c r="B255" s="2" t="s">
        <v>210</v>
      </c>
      <c r="C255" s="2" t="s">
        <v>1164</v>
      </c>
      <c r="D255" s="3">
        <v>153451</v>
      </c>
      <c r="E255" s="4">
        <v>46162</v>
      </c>
      <c r="F255" s="2" t="s">
        <v>681</v>
      </c>
    </row>
    <row r="256" spans="1:6">
      <c r="A256" s="2" t="s">
        <v>1165</v>
      </c>
      <c r="B256" s="2" t="s">
        <v>24</v>
      </c>
      <c r="C256" s="2" t="s">
        <v>1166</v>
      </c>
      <c r="D256" s="3">
        <v>151456</v>
      </c>
      <c r="E256" s="4">
        <v>46155</v>
      </c>
      <c r="F256" s="2" t="s">
        <v>681</v>
      </c>
    </row>
    <row r="257" spans="1:6">
      <c r="A257" s="2" t="s">
        <v>1167</v>
      </c>
      <c r="B257" s="2" t="s">
        <v>142</v>
      </c>
      <c r="C257" s="2" t="s">
        <v>1168</v>
      </c>
      <c r="D257" s="3">
        <v>104219</v>
      </c>
      <c r="E257" s="4">
        <v>46188</v>
      </c>
      <c r="F257" s="2" t="s">
        <v>681</v>
      </c>
    </row>
    <row r="258" spans="1:6">
      <c r="A258" s="2" t="s">
        <v>1169</v>
      </c>
      <c r="B258" s="2" t="s">
        <v>28</v>
      </c>
      <c r="C258" s="2" t="s">
        <v>1170</v>
      </c>
      <c r="D258" s="3">
        <v>36319</v>
      </c>
      <c r="E258" s="4">
        <v>46136</v>
      </c>
      <c r="F258" s="2" t="s">
        <v>687</v>
      </c>
    </row>
    <row r="259" spans="1:6">
      <c r="A259" s="2" t="s">
        <v>1171</v>
      </c>
      <c r="B259" s="2" t="s">
        <v>220</v>
      </c>
      <c r="C259" s="2" t="s">
        <v>221</v>
      </c>
      <c r="D259" s="3">
        <v>29515</v>
      </c>
      <c r="E259" s="4">
        <v>46205</v>
      </c>
      <c r="F259" s="2" t="s">
        <v>681</v>
      </c>
    </row>
    <row r="260" spans="1:6">
      <c r="A260" s="2" t="s">
        <v>1172</v>
      </c>
      <c r="B260" s="2" t="s">
        <v>160</v>
      </c>
      <c r="C260" s="2" t="s">
        <v>1173</v>
      </c>
      <c r="D260" s="3">
        <v>130749</v>
      </c>
      <c r="E260" s="4">
        <v>46185</v>
      </c>
      <c r="F260" s="2" t="s">
        <v>681</v>
      </c>
    </row>
    <row r="261" spans="1:6">
      <c r="A261" s="2" t="s">
        <v>1174</v>
      </c>
      <c r="B261" s="2" t="s">
        <v>170</v>
      </c>
      <c r="C261" s="2" t="s">
        <v>1175</v>
      </c>
      <c r="D261" s="3">
        <v>258339</v>
      </c>
      <c r="E261" s="4">
        <v>46192</v>
      </c>
      <c r="F261" s="2" t="s">
        <v>681</v>
      </c>
    </row>
    <row r="262" spans="1:6">
      <c r="A262" s="2" t="s">
        <v>1176</v>
      </c>
      <c r="B262" s="2" t="s">
        <v>11</v>
      </c>
      <c r="C262" s="2" t="s">
        <v>1177</v>
      </c>
      <c r="D262" s="3">
        <v>84197</v>
      </c>
      <c r="E262" s="4">
        <v>46121</v>
      </c>
      <c r="F262" s="2" t="s">
        <v>687</v>
      </c>
    </row>
    <row r="263" spans="1:6">
      <c r="A263" s="2" t="s">
        <v>1178</v>
      </c>
      <c r="B263" s="2" t="s">
        <v>24</v>
      </c>
      <c r="C263" s="2" t="s">
        <v>1179</v>
      </c>
      <c r="D263" s="3">
        <v>224939</v>
      </c>
      <c r="E263" s="4">
        <v>46155</v>
      </c>
      <c r="F263" s="2" t="s">
        <v>681</v>
      </c>
    </row>
    <row r="264" spans="1:6">
      <c r="A264" s="2" t="s">
        <v>1180</v>
      </c>
      <c r="B264" s="2" t="s">
        <v>346</v>
      </c>
      <c r="C264" s="2" t="s">
        <v>1181</v>
      </c>
      <c r="D264" s="3">
        <v>93995</v>
      </c>
      <c r="E264" s="4">
        <v>46129</v>
      </c>
      <c r="F264" s="2" t="s">
        <v>681</v>
      </c>
    </row>
    <row r="265" spans="1:6">
      <c r="A265" s="2" t="s">
        <v>1182</v>
      </c>
      <c r="B265" s="2" t="s">
        <v>182</v>
      </c>
      <c r="C265" s="2" t="s">
        <v>1183</v>
      </c>
      <c r="D265" s="3">
        <v>36267</v>
      </c>
      <c r="E265" s="4">
        <v>46120</v>
      </c>
      <c r="F265" s="2" t="s">
        <v>681</v>
      </c>
    </row>
    <row r="266" spans="1:6">
      <c r="A266" s="2" t="s">
        <v>1184</v>
      </c>
      <c r="B266" s="2" t="s">
        <v>132</v>
      </c>
      <c r="C266" s="2" t="s">
        <v>1185</v>
      </c>
      <c r="D266" s="3">
        <v>67372</v>
      </c>
      <c r="E266" s="4">
        <v>46126</v>
      </c>
      <c r="F266" s="2" t="s">
        <v>681</v>
      </c>
    </row>
    <row r="267" spans="1:6">
      <c r="A267" s="2" t="s">
        <v>1186</v>
      </c>
      <c r="B267" s="2" t="s">
        <v>32</v>
      </c>
      <c r="C267" s="2" t="s">
        <v>1187</v>
      </c>
      <c r="D267" s="3">
        <v>154126</v>
      </c>
      <c r="E267" s="4">
        <v>46203</v>
      </c>
      <c r="F267" s="2" t="s">
        <v>716</v>
      </c>
    </row>
    <row r="268" spans="1:6">
      <c r="A268" s="2" t="s">
        <v>1188</v>
      </c>
      <c r="B268" s="2" t="s">
        <v>182</v>
      </c>
      <c r="C268" s="2" t="s">
        <v>1189</v>
      </c>
      <c r="D268" s="3">
        <v>184676</v>
      </c>
      <c r="E268" s="4">
        <v>46140</v>
      </c>
      <c r="F268" s="2" t="s">
        <v>681</v>
      </c>
    </row>
    <row r="269" spans="1:6">
      <c r="A269" s="2" t="s">
        <v>1190</v>
      </c>
      <c r="B269" s="2" t="s">
        <v>418</v>
      </c>
      <c r="C269" s="2" t="s">
        <v>1191</v>
      </c>
      <c r="D269" s="3">
        <v>175931</v>
      </c>
      <c r="E269" s="4">
        <v>46202</v>
      </c>
      <c r="F269" s="2" t="s">
        <v>681</v>
      </c>
    </row>
    <row r="270" spans="1:6">
      <c r="A270" s="2" t="s">
        <v>1192</v>
      </c>
      <c r="B270" s="2" t="s">
        <v>36</v>
      </c>
      <c r="C270" s="2" t="s">
        <v>1193</v>
      </c>
      <c r="D270" s="3">
        <v>135162</v>
      </c>
      <c r="E270" s="4">
        <v>46154</v>
      </c>
      <c r="F270" s="2" t="s">
        <v>681</v>
      </c>
    </row>
    <row r="271" spans="1:6">
      <c r="A271" s="2" t="s">
        <v>1194</v>
      </c>
      <c r="B271" s="2" t="s">
        <v>160</v>
      </c>
      <c r="C271" s="2" t="s">
        <v>1195</v>
      </c>
      <c r="D271" s="3">
        <v>111770</v>
      </c>
      <c r="E271" s="4">
        <v>46118</v>
      </c>
      <c r="F271" s="2" t="s">
        <v>716</v>
      </c>
    </row>
    <row r="272" spans="1:6">
      <c r="A272" s="2" t="s">
        <v>1196</v>
      </c>
      <c r="B272" s="2" t="s">
        <v>98</v>
      </c>
      <c r="C272" s="2" t="s">
        <v>1197</v>
      </c>
      <c r="D272" s="3">
        <v>48841</v>
      </c>
      <c r="E272" s="4">
        <v>46123</v>
      </c>
      <c r="F272" s="2" t="s">
        <v>681</v>
      </c>
    </row>
    <row r="273" spans="1:6">
      <c r="A273" s="2" t="s">
        <v>1198</v>
      </c>
      <c r="B273" s="2" t="s">
        <v>224</v>
      </c>
      <c r="C273" s="2" t="s">
        <v>1199</v>
      </c>
      <c r="D273" s="3">
        <v>33373</v>
      </c>
      <c r="E273" s="4">
        <v>46135</v>
      </c>
      <c r="F273" s="2" t="s">
        <v>681</v>
      </c>
    </row>
    <row r="274" spans="1:6">
      <c r="A274" s="2" t="s">
        <v>1200</v>
      </c>
      <c r="B274" s="2" t="s">
        <v>202</v>
      </c>
      <c r="C274" s="2" t="s">
        <v>1201</v>
      </c>
      <c r="D274" s="3">
        <v>156850</v>
      </c>
      <c r="E274" s="4">
        <v>46122</v>
      </c>
      <c r="F274" s="2" t="s">
        <v>681</v>
      </c>
    </row>
    <row r="275" spans="1:6">
      <c r="A275" s="2" t="s">
        <v>1202</v>
      </c>
      <c r="B275" s="2" t="s">
        <v>232</v>
      </c>
      <c r="C275" s="2" t="s">
        <v>886</v>
      </c>
      <c r="D275" s="3">
        <v>113706</v>
      </c>
      <c r="E275" s="4">
        <v>46151</v>
      </c>
      <c r="F275" s="2" t="s">
        <v>681</v>
      </c>
    </row>
    <row r="276" spans="1:6">
      <c r="A276" s="2" t="s">
        <v>1203</v>
      </c>
      <c r="B276" s="2" t="s">
        <v>170</v>
      </c>
      <c r="C276" s="2" t="s">
        <v>1204</v>
      </c>
      <c r="D276" s="3">
        <v>171936</v>
      </c>
      <c r="E276" s="4">
        <v>46182</v>
      </c>
      <c r="F276" s="2" t="s">
        <v>681</v>
      </c>
    </row>
    <row r="277" spans="1:6">
      <c r="A277" s="2" t="s">
        <v>1205</v>
      </c>
      <c r="B277" s="2" t="s">
        <v>104</v>
      </c>
      <c r="C277" s="2" t="s">
        <v>1206</v>
      </c>
      <c r="D277" s="3">
        <v>219622</v>
      </c>
      <c r="E277" s="4">
        <v>46131</v>
      </c>
      <c r="F277" s="2" t="s">
        <v>681</v>
      </c>
    </row>
    <row r="278" spans="1:6">
      <c r="A278" s="2" t="s">
        <v>1207</v>
      </c>
      <c r="B278" s="2" t="s">
        <v>24</v>
      </c>
      <c r="C278" s="2" t="s">
        <v>1208</v>
      </c>
      <c r="D278" s="3">
        <v>168471</v>
      </c>
      <c r="E278" s="4">
        <v>46171</v>
      </c>
      <c r="F278" s="2" t="s">
        <v>681</v>
      </c>
    </row>
    <row r="279" spans="1:6">
      <c r="A279" s="2" t="s">
        <v>1209</v>
      </c>
      <c r="B279" s="2" t="s">
        <v>52</v>
      </c>
      <c r="C279" s="2" t="s">
        <v>1210</v>
      </c>
      <c r="D279" s="3">
        <v>148311</v>
      </c>
      <c r="E279" s="4">
        <v>46128</v>
      </c>
      <c r="F279" s="2" t="s">
        <v>681</v>
      </c>
    </row>
    <row r="280" spans="1:6">
      <c r="A280" s="2" t="s">
        <v>1211</v>
      </c>
      <c r="B280" s="2" t="s">
        <v>44</v>
      </c>
      <c r="C280" s="2" t="s">
        <v>1212</v>
      </c>
      <c r="D280" s="3">
        <v>159454</v>
      </c>
      <c r="E280" s="4">
        <v>46156</v>
      </c>
      <c r="F280" s="2" t="s">
        <v>681</v>
      </c>
    </row>
    <row r="281" spans="1:6">
      <c r="A281" s="2" t="s">
        <v>1213</v>
      </c>
      <c r="B281" s="2" t="s">
        <v>20</v>
      </c>
      <c r="C281" s="2" t="s">
        <v>1214</v>
      </c>
      <c r="D281" s="3">
        <v>28637</v>
      </c>
      <c r="E281" s="4">
        <v>46158</v>
      </c>
      <c r="F281" s="2" t="s">
        <v>681</v>
      </c>
    </row>
    <row r="282" spans="1:6">
      <c r="A282" s="2" t="s">
        <v>1215</v>
      </c>
      <c r="B282" s="2" t="s">
        <v>32</v>
      </c>
      <c r="C282" s="2" t="s">
        <v>1216</v>
      </c>
      <c r="D282" s="3">
        <v>190093</v>
      </c>
      <c r="E282" s="4">
        <v>46179</v>
      </c>
      <c r="F282" s="2" t="s">
        <v>681</v>
      </c>
    </row>
    <row r="283" spans="1:6">
      <c r="A283" s="2" t="s">
        <v>1217</v>
      </c>
      <c r="B283" s="2" t="s">
        <v>11</v>
      </c>
      <c r="C283" s="2" t="s">
        <v>1218</v>
      </c>
      <c r="D283" s="3">
        <v>75154</v>
      </c>
      <c r="E283" s="4">
        <v>46115</v>
      </c>
      <c r="F283" s="2" t="s">
        <v>687</v>
      </c>
    </row>
    <row r="284" spans="1:6">
      <c r="A284" s="2" t="s">
        <v>1219</v>
      </c>
      <c r="B284" s="2" t="s">
        <v>296</v>
      </c>
      <c r="C284" s="2" t="s">
        <v>1078</v>
      </c>
      <c r="D284" s="3">
        <v>110640</v>
      </c>
      <c r="E284" s="4">
        <v>46159</v>
      </c>
      <c r="F284" s="2" t="s">
        <v>681</v>
      </c>
    </row>
    <row r="285" spans="1:6">
      <c r="A285" s="2" t="s">
        <v>1220</v>
      </c>
      <c r="B285" s="2" t="s">
        <v>262</v>
      </c>
      <c r="C285" s="2" t="s">
        <v>1221</v>
      </c>
      <c r="D285" s="3">
        <v>155499</v>
      </c>
      <c r="E285" s="4">
        <v>46150</v>
      </c>
      <c r="F285" s="2" t="s">
        <v>681</v>
      </c>
    </row>
    <row r="286" spans="1:6">
      <c r="A286" s="2" t="s">
        <v>1222</v>
      </c>
      <c r="B286" s="2" t="s">
        <v>36</v>
      </c>
      <c r="C286" s="2" t="s">
        <v>1223</v>
      </c>
      <c r="D286" s="3">
        <v>29884</v>
      </c>
      <c r="E286" s="4">
        <v>46117</v>
      </c>
      <c r="F286" s="2" t="s">
        <v>716</v>
      </c>
    </row>
    <row r="287" spans="1:6">
      <c r="A287" s="2" t="s">
        <v>1224</v>
      </c>
      <c r="B287" s="2" t="s">
        <v>52</v>
      </c>
      <c r="C287" s="2" t="s">
        <v>1225</v>
      </c>
      <c r="D287" s="3">
        <v>232017</v>
      </c>
      <c r="E287" s="4">
        <v>46173</v>
      </c>
      <c r="F287" s="2" t="s">
        <v>681</v>
      </c>
    </row>
    <row r="288" spans="1:6">
      <c r="A288" s="2" t="s">
        <v>1226</v>
      </c>
      <c r="B288" s="2" t="s">
        <v>250</v>
      </c>
      <c r="C288" s="2" t="s">
        <v>1227</v>
      </c>
      <c r="D288" s="3">
        <v>230768</v>
      </c>
      <c r="E288" s="4">
        <v>46122</v>
      </c>
      <c r="F288" s="2" t="s">
        <v>681</v>
      </c>
    </row>
    <row r="289" spans="1:6">
      <c r="A289" s="2" t="s">
        <v>1228</v>
      </c>
      <c r="B289" s="2" t="s">
        <v>112</v>
      </c>
      <c r="C289" s="2" t="s">
        <v>1229</v>
      </c>
      <c r="D289" s="3">
        <v>131213</v>
      </c>
      <c r="E289" s="4">
        <v>46126</v>
      </c>
      <c r="F289" s="2" t="s">
        <v>681</v>
      </c>
    </row>
    <row r="290" spans="1:6">
      <c r="A290" s="2" t="s">
        <v>1230</v>
      </c>
      <c r="B290" s="2" t="s">
        <v>232</v>
      </c>
      <c r="C290" s="2" t="s">
        <v>469</v>
      </c>
      <c r="D290" s="3">
        <v>146352</v>
      </c>
      <c r="E290" s="4">
        <v>46190</v>
      </c>
      <c r="F290" s="2" t="s">
        <v>681</v>
      </c>
    </row>
    <row r="291" spans="1:6">
      <c r="A291" s="2" t="s">
        <v>1231</v>
      </c>
      <c r="B291" s="2" t="s">
        <v>306</v>
      </c>
      <c r="C291" s="2" t="s">
        <v>1232</v>
      </c>
      <c r="D291" s="3">
        <v>151271</v>
      </c>
      <c r="E291" s="4">
        <v>46131</v>
      </c>
      <c r="F291" s="2" t="s">
        <v>681</v>
      </c>
    </row>
    <row r="292" spans="1:6">
      <c r="A292" s="2" t="s">
        <v>1233</v>
      </c>
      <c r="B292" s="2" t="s">
        <v>52</v>
      </c>
      <c r="C292" s="2" t="s">
        <v>1234</v>
      </c>
      <c r="D292" s="3">
        <v>118142</v>
      </c>
      <c r="E292" s="4">
        <v>46138</v>
      </c>
      <c r="F292" s="2" t="s">
        <v>697</v>
      </c>
    </row>
    <row r="293" spans="1:6">
      <c r="A293" s="2" t="s">
        <v>1235</v>
      </c>
      <c r="B293" s="2" t="s">
        <v>160</v>
      </c>
      <c r="C293" s="2" t="s">
        <v>531</v>
      </c>
      <c r="D293" s="3">
        <v>238121</v>
      </c>
      <c r="E293" s="4">
        <v>46188</v>
      </c>
      <c r="F293" s="2" t="s">
        <v>681</v>
      </c>
    </row>
    <row r="294" spans="1:6">
      <c r="A294" s="2" t="s">
        <v>1236</v>
      </c>
      <c r="B294" s="2" t="s">
        <v>98</v>
      </c>
      <c r="C294" s="2" t="s">
        <v>1237</v>
      </c>
      <c r="D294" s="3">
        <v>197520</v>
      </c>
      <c r="E294" s="4">
        <v>46190</v>
      </c>
      <c r="F294" s="2" t="s">
        <v>681</v>
      </c>
    </row>
    <row r="295" spans="1:6">
      <c r="A295" s="2" t="s">
        <v>1238</v>
      </c>
      <c r="B295" s="2" t="s">
        <v>232</v>
      </c>
      <c r="C295" s="2" t="s">
        <v>1239</v>
      </c>
      <c r="D295" s="3">
        <v>147008</v>
      </c>
      <c r="E295" s="4">
        <v>46137</v>
      </c>
      <c r="F295" s="2" t="s">
        <v>681</v>
      </c>
    </row>
    <row r="296" spans="1:6">
      <c r="A296" s="2" t="s">
        <v>1240</v>
      </c>
      <c r="B296" s="2" t="s">
        <v>160</v>
      </c>
      <c r="C296" s="2" t="s">
        <v>1241</v>
      </c>
      <c r="D296" s="3">
        <v>72492</v>
      </c>
      <c r="E296" s="4">
        <v>46165</v>
      </c>
      <c r="F296" s="2" t="s">
        <v>681</v>
      </c>
    </row>
    <row r="297" spans="1:6">
      <c r="A297" s="2" t="s">
        <v>1242</v>
      </c>
      <c r="B297" s="2" t="s">
        <v>64</v>
      </c>
      <c r="C297" s="2" t="s">
        <v>1243</v>
      </c>
      <c r="D297" s="3">
        <v>256415</v>
      </c>
      <c r="E297" s="4">
        <v>46187</v>
      </c>
      <c r="F297" s="2" t="s">
        <v>681</v>
      </c>
    </row>
  </sheetData>
  <mergeCells count="2">
    <mergeCell ref="A2:F2"/>
    <mergeCell ref="A1:F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1244</v>
      </c>
      <c r="B1" s="14"/>
    </row>
    <row r="2" spans="1:2">
      <c r="A2" s="5" t="s">
        <v>1245</v>
      </c>
      <c r="B2" s="14"/>
    </row>
    <row r="4" spans="1:2">
      <c r="A4" s="1" t="s">
        <v>1246</v>
      </c>
      <c r="B4" s="1" t="s">
        <v>1247</v>
      </c>
    </row>
    <row r="5" spans="1:2">
      <c r="A5" s="2" t="s">
        <v>1248</v>
      </c>
      <c r="B5" s="2" t="s">
        <v>1249</v>
      </c>
    </row>
    <row r="6" spans="1:2">
      <c r="A6" s="2" t="s">
        <v>687</v>
      </c>
      <c r="B6" s="2" t="s">
        <v>1250</v>
      </c>
    </row>
    <row r="7" spans="1:2">
      <c r="A7" s="2" t="s">
        <v>1251</v>
      </c>
      <c r="B7" s="2" t="s">
        <v>1252</v>
      </c>
    </row>
    <row r="8" spans="1:2">
      <c r="A8" s="2" t="s">
        <v>1253</v>
      </c>
      <c r="B8" s="2" t="s">
        <v>1254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01"/>
  <sheetViews>
    <sheetView showGridLines="0" tabSelected="1" workbookViewId="0"/>
  </sheetViews>
  <sheetFormatPr defaultRowHeight="15"/>
  <cols>
    <col min="1" max="1" width="22.85546875" customWidth="1"/>
    <col min="2" max="3" width="28.5703125" customWidth="1"/>
    <col min="4" max="4" width="24.7109375" customWidth="1"/>
    <col min="5" max="6" width="19" customWidth="1"/>
    <col min="7" max="7" width="17.140625" customWidth="1"/>
    <col min="8" max="8" width="19" customWidth="1"/>
    <col min="9" max="9" width="24.7109375" customWidth="1"/>
    <col min="10" max="10" width="38.140625" customWidth="1"/>
  </cols>
  <sheetData>
    <row r="1" spans="1:10" ht="24.75" customHeight="1">
      <c r="A1" s="15" t="s">
        <v>1255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6" t="s">
        <v>1256</v>
      </c>
      <c r="B2" s="14"/>
      <c r="C2" s="14"/>
      <c r="D2" s="14"/>
      <c r="E2" s="14"/>
      <c r="F2" s="14"/>
      <c r="G2" s="14"/>
      <c r="H2" s="14"/>
      <c r="I2" s="14"/>
      <c r="J2" s="14"/>
    </row>
    <row r="4" spans="1:10">
      <c r="A4" s="17" t="s">
        <v>1257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1.75" customHeight="1">
      <c r="A5" s="7" t="s">
        <v>1258</v>
      </c>
      <c r="B5" s="7" t="s">
        <v>4</v>
      </c>
      <c r="C5" s="7" t="s">
        <v>5</v>
      </c>
      <c r="D5" s="7" t="s">
        <v>1259</v>
      </c>
      <c r="E5" s="7" t="s">
        <v>1260</v>
      </c>
      <c r="F5" s="7" t="s">
        <v>1261</v>
      </c>
      <c r="G5" s="7" t="s">
        <v>1262</v>
      </c>
      <c r="H5" s="7" t="s">
        <v>1263</v>
      </c>
      <c r="I5" s="7" t="s">
        <v>1264</v>
      </c>
      <c r="J5" s="7" t="s">
        <v>1265</v>
      </c>
    </row>
    <row r="6" spans="1:10">
      <c r="A6" t="str">
        <f>Defter!A5</f>
        <v>D-0212</v>
      </c>
      <c r="B6" t="str">
        <f>Defter!C5</f>
        <v>Vadi Otomotiv 1</v>
      </c>
      <c r="C6" t="str">
        <f>Defter!D5</f>
        <v>FTR-2026-68548</v>
      </c>
      <c r="D6" t="str">
        <f>SUBSTITUTE(SUBSTITUTE(UPPER(C6)," ",""),"-","")</f>
        <v>FTR202668548</v>
      </c>
      <c r="E6" s="8">
        <f>Defter!E5</f>
        <v>170563</v>
      </c>
      <c r="F6" s="8" cm="1">
        <f t="array" ref="F6">SUMPRODUCT((SUBSTITUTE(SUBSTITUTE(UPPER(Banka!$C$5:$C$297)," ",""),"-","")=D6)*Banka!$D$5:$D$297)</f>
        <v>170563</v>
      </c>
      <c r="G6" s="8">
        <f>E6-F6</f>
        <v>0</v>
      </c>
      <c r="H6" cm="1">
        <f t="array" ref="H6">SUMPRODUCT((SUBSTITUTE(SUBSTITUTE(UPPER(Banka!$C$5:$C$297)," ",""),"-","")=D6)*1)</f>
        <v>1</v>
      </c>
      <c r="I6" t="str">
        <f>IF(COUNTIF($D$6:$D$277,D6)&gt;1,"Mükerrer Şüphesi",IF(H6=0,"Yalnız Defterde",IF(G6=0,IF(H6=1,"Tam Eşleşme","Kısmi Ödeme"),IF(ABS(G6)&lt;1000,"Banka Masrafı","İnsan İncelemesi"))))</f>
        <v>Tam Eşleşme</v>
      </c>
      <c r="J6" t="str">
        <f>IF(I6="Tam Eşleşme","✓ Kapatılabilir",IF(I6="Kısmi Ödeme","✓ "&amp;H6&amp;" ödeme ile kapatılabilir",IF(I6="Banka Masrafı","✓ ₺"&amp;ABS(G6)&amp;" masraf",IF(I6="Yalnız Defterde","○ Ödeme bekleniyor",IF(I6="Mükerrer Şüphesi","⚠ Manuel kontrol",IF(I6="İnsan İncelemesi","⚠ ₺"&amp;ABS(G6)&amp;" fark - kontrol",""))))))</f>
        <v>✓ Kapatılabilir</v>
      </c>
    </row>
    <row r="7" spans="1:10">
      <c r="A7" t="str">
        <f>Defter!A6</f>
        <v>D-0026</v>
      </c>
      <c r="B7" t="str">
        <f>Defter!C6</f>
        <v>Fora Otomotiv 3</v>
      </c>
      <c r="C7" t="str">
        <f>Defter!D6</f>
        <v>FTR-2026-17094</v>
      </c>
      <c r="D7" t="str">
        <f>SUBSTITUTE(SUBSTITUTE(UPPER(C7)," ",""),"-","")</f>
        <v>FTR202617094</v>
      </c>
      <c r="E7" s="8">
        <f>Defter!E6</f>
        <v>255585</v>
      </c>
      <c r="F7" s="8" cm="1">
        <f t="array" ref="F7">SUMPRODUCT((SUBSTITUTE(SUBSTITUTE(UPPER(Banka!$C$5:$C$297)," ",""),"-","")=D7)*Banka!$D$5:$D$297)</f>
        <v>255585</v>
      </c>
      <c r="G7" s="8">
        <f>E7-F7</f>
        <v>0</v>
      </c>
      <c r="H7" cm="1">
        <f t="array" ref="H7">SUMPRODUCT((SUBSTITUTE(SUBSTITUTE(UPPER(Banka!$C$5:$C$297)," ",""),"-","")=D7)*1)</f>
        <v>1</v>
      </c>
      <c r="I7" t="str">
        <f>IF(COUNTIF($D$6:$D$277,D7)&gt;1,"Mükerrer Şüphesi",IF(H7=0,"Yalnız Defterde",IF(G7=0,IF(H7=1,"Tam Eşleşme","Kısmi Ödeme"),IF(ABS(G7)&lt;1000,"Banka Masrafı","İnsan İncelemesi"))))</f>
        <v>Tam Eşleşme</v>
      </c>
      <c r="J7" t="str">
        <f>IF(I7="Tam Eşleşme","✓ Kapatılabilir",IF(I7="Kısmi Ödeme","✓ "&amp;H7&amp;" ödeme ile kapatılabilir",IF(I7="Banka Masrafı","✓ ₺"&amp;ABS(G7)&amp;" masraf",IF(I7="Yalnız Defterde","○ Ödeme bekleniyor",IF(I7="Mükerrer Şüphesi","⚠ Manuel kontrol",IF(I7="İnsan İncelemesi","⚠ ₺"&amp;ABS(G7)&amp;" fark - kontrol",""))))))</f>
        <v>✓ Kapatılabilir</v>
      </c>
    </row>
    <row r="8" spans="1:10">
      <c r="A8" t="str">
        <f>Defter!A7</f>
        <v>D-0091</v>
      </c>
      <c r="B8" t="str">
        <f>Defter!C7</f>
        <v>Tuna Otomotiv 3</v>
      </c>
      <c r="C8" t="str">
        <f>Defter!D7</f>
        <v>FTR-2026-36538</v>
      </c>
      <c r="D8" t="str">
        <f>SUBSTITUTE(SUBSTITUTE(UPPER(C8)," ",""),"-","")</f>
        <v>FTR202636538</v>
      </c>
      <c r="E8" s="8">
        <f>Defter!E7</f>
        <v>21878</v>
      </c>
      <c r="F8" s="8" cm="1">
        <f t="array" ref="F8">SUMPRODUCT((SUBSTITUTE(SUBSTITUTE(UPPER(Banka!$C$5:$C$297)," ",""),"-","")=D8)*Banka!$D$5:$D$297)</f>
        <v>21878</v>
      </c>
      <c r="G8" s="8">
        <f>E8-F8</f>
        <v>0</v>
      </c>
      <c r="H8" cm="1">
        <f t="array" ref="H8">SUMPRODUCT((SUBSTITUTE(SUBSTITUTE(UPPER(Banka!$C$5:$C$297)," ",""),"-","")=D8)*1)</f>
        <v>1</v>
      </c>
      <c r="I8" t="str">
        <f>IF(COUNTIF($D$6:$D$277,D8)&gt;1,"Mükerrer Şüphesi",IF(H8=0,"Yalnız Defterde",IF(G8=0,IF(H8=1,"Tam Eşleşme","Kısmi Ödeme"),IF(ABS(G8)&lt;1000,"Banka Masrafı","İnsan İncelemesi"))))</f>
        <v>Tam Eşleşme</v>
      </c>
      <c r="J8" t="str">
        <f>IF(I8="Tam Eşleşme","✓ Kapatılabilir",IF(I8="Kısmi Ödeme","✓ "&amp;H8&amp;" ödeme ile kapatılabilir",IF(I8="Banka Masrafı","✓ ₺"&amp;ABS(G8)&amp;" masraf",IF(I8="Yalnız Defterde","○ Ödeme bekleniyor",IF(I8="Mükerrer Şüphesi","⚠ Manuel kontrol",IF(I8="İnsan İncelemesi","⚠ ₺"&amp;ABS(G8)&amp;" fark - kontrol",""))))))</f>
        <v>✓ Kapatılabilir</v>
      </c>
    </row>
    <row r="9" spans="1:10">
      <c r="A9" t="str">
        <f>Defter!A8</f>
        <v>D-0032</v>
      </c>
      <c r="B9" t="str">
        <f>Defter!C8</f>
        <v>Nehir Otomotiv 2</v>
      </c>
      <c r="C9" t="str">
        <f>Defter!D8</f>
        <v>FTR-2026-50645</v>
      </c>
      <c r="D9" t="str">
        <f>SUBSTITUTE(SUBSTITUTE(UPPER(C9)," ",""),"-","")</f>
        <v>FTR202650645</v>
      </c>
      <c r="E9" s="8">
        <f>Defter!E8</f>
        <v>108263</v>
      </c>
      <c r="F9" s="8" cm="1">
        <f t="array" ref="F9">SUMPRODUCT((SUBSTITUTE(SUBSTITUTE(UPPER(Banka!$C$5:$C$297)," ",""),"-","")=D9)*Banka!$D$5:$D$297)</f>
        <v>108263</v>
      </c>
      <c r="G9" s="8">
        <f>E9-F9</f>
        <v>0</v>
      </c>
      <c r="H9" cm="1">
        <f t="array" ref="H9">SUMPRODUCT((SUBSTITUTE(SUBSTITUTE(UPPER(Banka!$C$5:$C$297)," ",""),"-","")=D9)*1)</f>
        <v>1</v>
      </c>
      <c r="I9" t="str">
        <f>IF(COUNTIF($D$6:$D$277,D9)&gt;1,"Mükerrer Şüphesi",IF(H9=0,"Yalnız Defterde",IF(G9=0,IF(H9=1,"Tam Eşleşme","Kısmi Ödeme"),IF(ABS(G9)&lt;1000,"Banka Masrafı","İnsan İncelemesi"))))</f>
        <v>Tam Eşleşme</v>
      </c>
      <c r="J9" t="str">
        <f>IF(I9="Tam Eşleşme","✓ Kapatılabilir",IF(I9="Kısmi Ödeme","✓ "&amp;H9&amp;" ödeme ile kapatılabilir",IF(I9="Banka Masrafı","✓ ₺"&amp;ABS(G9)&amp;" masraf",IF(I9="Yalnız Defterde","○ Ödeme bekleniyor",IF(I9="Mükerrer Şüphesi","⚠ Manuel kontrol",IF(I9="İnsan İncelemesi","⚠ ₺"&amp;ABS(G9)&amp;" fark - kontrol",""))))))</f>
        <v>✓ Kapatılabilir</v>
      </c>
    </row>
    <row r="10" spans="1:10">
      <c r="A10" t="str">
        <f>Defter!A9</f>
        <v>D-0093</v>
      </c>
      <c r="B10" t="str">
        <f>Defter!C9</f>
        <v>Sentez Endüstri 3</v>
      </c>
      <c r="C10" t="str">
        <f>Defter!D9</f>
        <v>FTR-2026-40439</v>
      </c>
      <c r="D10" t="str">
        <f>SUBSTITUTE(SUBSTITUTE(UPPER(C10)," ",""),"-","")</f>
        <v>FTR202640439</v>
      </c>
      <c r="E10" s="8">
        <f>Defter!E9</f>
        <v>186412</v>
      </c>
      <c r="F10" s="8" cm="1">
        <f t="array" ref="F10">SUMPRODUCT((SUBSTITUTE(SUBSTITUTE(UPPER(Banka!$C$5:$C$297)," ",""),"-","")=D10)*Banka!$D$5:$D$297)</f>
        <v>186412</v>
      </c>
      <c r="G10" s="8">
        <f>E10-F10</f>
        <v>0</v>
      </c>
      <c r="H10" cm="1">
        <f t="array" ref="H10">SUMPRODUCT((SUBSTITUTE(SUBSTITUTE(UPPER(Banka!$C$5:$C$297)," ",""),"-","")=D10)*1)</f>
        <v>1</v>
      </c>
      <c r="I10" t="str">
        <f>IF(COUNTIF($D$6:$D$277,D10)&gt;1,"Mükerrer Şüphesi",IF(H10=0,"Yalnız Defterde",IF(G10=0,IF(H10=1,"Tam Eşleşme","Kısmi Ödeme"),IF(ABS(G10)&lt;1000,"Banka Masrafı","İnsan İncelemesi"))))</f>
        <v>Tam Eşleşme</v>
      </c>
      <c r="J10" t="str">
        <f>IF(I10="Tam Eşleşme","✓ Kapatılabilir",IF(I10="Kısmi Ödeme","✓ "&amp;H10&amp;" ödeme ile kapatılabilir",IF(I10="Banka Masrafı","✓ ₺"&amp;ABS(G10)&amp;" masraf",IF(I10="Yalnız Defterde","○ Ödeme bekleniyor",IF(I10="Mükerrer Şüphesi","⚠ Manuel kontrol",IF(I10="İnsan İncelemesi","⚠ ₺"&amp;ABS(G10)&amp;" fark - kontrol",""))))))</f>
        <v>✓ Kapatılabilir</v>
      </c>
    </row>
    <row r="11" spans="1:10">
      <c r="A11" t="str">
        <f>Defter!A10</f>
        <v>D-0234</v>
      </c>
      <c r="B11" t="str">
        <f>Defter!C10</f>
        <v>Güven Gıda 3</v>
      </c>
      <c r="C11" t="str">
        <f>Defter!D10</f>
        <v>FTR-2026-91170</v>
      </c>
      <c r="D11" t="str">
        <f>SUBSTITUTE(SUBSTITUTE(UPPER(C11)," ",""),"-","")</f>
        <v>FTR202691170</v>
      </c>
      <c r="E11" s="8">
        <f>Defter!E10</f>
        <v>144882</v>
      </c>
      <c r="F11" s="8" cm="1">
        <f t="array" ref="F11">SUMPRODUCT((SUBSTITUTE(SUBSTITUTE(UPPER(Banka!$C$5:$C$297)," ",""),"-","")=D11)*Banka!$D$5:$D$297)</f>
        <v>144882</v>
      </c>
      <c r="G11" s="8">
        <f>E11-F11</f>
        <v>0</v>
      </c>
      <c r="H11" cm="1">
        <f t="array" ref="H11">SUMPRODUCT((SUBSTITUTE(SUBSTITUTE(UPPER(Banka!$C$5:$C$297)," ",""),"-","")=D11)*1)</f>
        <v>2</v>
      </c>
      <c r="I11" t="str">
        <f>IF(COUNTIF($D$6:$D$277,D11)&gt;1,"Mükerrer Şüphesi",IF(H11=0,"Yalnız Defterde",IF(G11=0,IF(H11=1,"Tam Eşleşme","Kısmi Ödeme"),IF(ABS(G11)&lt;1000,"Banka Masrafı","İnsan İncelemesi"))))</f>
        <v>Kısmi Ödeme</v>
      </c>
      <c r="J11" t="str">
        <f>IF(I11="Tam Eşleşme","✓ Kapatılabilir",IF(I11="Kısmi Ödeme","✓ "&amp;H11&amp;" ödeme ile kapatılabilir",IF(I11="Banka Masrafı","✓ ₺"&amp;ABS(G11)&amp;" masraf",IF(I11="Yalnız Defterde","○ Ödeme bekleniyor",IF(I11="Mükerrer Şüphesi","⚠ Manuel kontrol",IF(I11="İnsan İncelemesi","⚠ ₺"&amp;ABS(G11)&amp;" fark - kontrol",""))))))</f>
        <v>✓ 2 ödeme ile kapatılabilir</v>
      </c>
    </row>
    <row r="12" spans="1:10">
      <c r="A12" t="str">
        <f>Defter!A11</f>
        <v>D-0186</v>
      </c>
      <c r="B12" t="str">
        <f>Defter!C11</f>
        <v>Mavi Endüstri 2</v>
      </c>
      <c r="C12" t="str">
        <f>Defter!D11</f>
        <v>FTR-2026-14409</v>
      </c>
      <c r="D12" t="str">
        <f>SUBSTITUTE(SUBSTITUTE(UPPER(C12)," ",""),"-","")</f>
        <v>FTR202614409</v>
      </c>
      <c r="E12" s="8">
        <f>Defter!E11</f>
        <v>29766</v>
      </c>
      <c r="F12" s="8" cm="1">
        <f t="array" ref="F12">SUMPRODUCT((SUBSTITUTE(SUBSTITUTE(UPPER(Banka!$C$5:$C$297)," ",""),"-","")=D12)*Banka!$D$5:$D$297)</f>
        <v>29766</v>
      </c>
      <c r="G12" s="8">
        <f>E12-F12</f>
        <v>0</v>
      </c>
      <c r="H12" cm="1">
        <f t="array" ref="H12">SUMPRODUCT((SUBSTITUTE(SUBSTITUTE(UPPER(Banka!$C$5:$C$297)," ",""),"-","")=D12)*1)</f>
        <v>1</v>
      </c>
      <c r="I12" t="str">
        <f>IF(COUNTIF($D$6:$D$277,D12)&gt;1,"Mükerrer Şüphesi",IF(H12=0,"Yalnız Defterde",IF(G12=0,IF(H12=1,"Tam Eşleşme","Kısmi Ödeme"),IF(ABS(G12)&lt;1000,"Banka Masrafı","İnsan İncelemesi"))))</f>
        <v>Tam Eşleşme</v>
      </c>
      <c r="J12" t="str">
        <f>IF(I12="Tam Eşleşme","✓ Kapatılabilir",IF(I12="Kısmi Ödeme","✓ "&amp;H12&amp;" ödeme ile kapatılabilir",IF(I12="Banka Masrafı","✓ ₺"&amp;ABS(G12)&amp;" masraf",IF(I12="Yalnız Defterde","○ Ödeme bekleniyor",IF(I12="Mükerrer Şüphesi","⚠ Manuel kontrol",IF(I12="İnsan İncelemesi","⚠ ₺"&amp;ABS(G12)&amp;" fark - kontrol",""))))))</f>
        <v>✓ Kapatılabilir</v>
      </c>
    </row>
    <row r="13" spans="1:10">
      <c r="A13" t="str">
        <f>Defter!A12</f>
        <v>D-0237</v>
      </c>
      <c r="B13" t="str">
        <f>Defter!C12</f>
        <v>Kuzey Teknoloji 1</v>
      </c>
      <c r="C13" t="str">
        <f>Defter!D12</f>
        <v>FTR-2026-52703</v>
      </c>
      <c r="D13" t="str">
        <f>SUBSTITUTE(SUBSTITUTE(UPPER(C13)," ",""),"-","")</f>
        <v>FTR202652703</v>
      </c>
      <c r="E13" s="8">
        <f>Defter!E12</f>
        <v>73425</v>
      </c>
      <c r="F13" s="8" cm="1">
        <f t="array" ref="F13">SUMPRODUCT((SUBSTITUTE(SUBSTITUTE(UPPER(Banka!$C$5:$C$297)," ",""),"-","")=D13)*Banka!$D$5:$D$297)</f>
        <v>73425</v>
      </c>
      <c r="G13" s="8">
        <f>E13-F13</f>
        <v>0</v>
      </c>
      <c r="H13" cm="1">
        <f t="array" ref="H13">SUMPRODUCT((SUBSTITUTE(SUBSTITUTE(UPPER(Banka!$C$5:$C$297)," ",""),"-","")=D13)*1)</f>
        <v>2</v>
      </c>
      <c r="I13" t="str">
        <f>IF(COUNTIF($D$6:$D$277,D13)&gt;1,"Mükerrer Şüphesi",IF(H13=0,"Yalnız Defterde",IF(G13=0,IF(H13=1,"Tam Eşleşme","Kısmi Ödeme"),IF(ABS(G13)&lt;1000,"Banka Masrafı","İnsan İncelemesi"))))</f>
        <v>Kısmi Ödeme</v>
      </c>
      <c r="J13" t="str">
        <f>IF(I13="Tam Eşleşme","✓ Kapatılabilir",IF(I13="Kısmi Ödeme","✓ "&amp;H13&amp;" ödeme ile kapatılabilir",IF(I13="Banka Masrafı","✓ ₺"&amp;ABS(G13)&amp;" masraf",IF(I13="Yalnız Defterde","○ Ödeme bekleniyor",IF(I13="Mükerrer Şüphesi","⚠ Manuel kontrol",IF(I13="İnsan İncelemesi","⚠ ₺"&amp;ABS(G13)&amp;" fark - kontrol",""))))))</f>
        <v>✓ 2 ödeme ile kapatılabilir</v>
      </c>
    </row>
    <row r="14" spans="1:10">
      <c r="A14" t="str">
        <f>Defter!A13</f>
        <v>D-0043</v>
      </c>
      <c r="B14" t="str">
        <f>Defter!C13</f>
        <v>Ufuk Endüstri 1</v>
      </c>
      <c r="C14" t="str">
        <f>Defter!D13</f>
        <v>FTR-2026-73146</v>
      </c>
      <c r="D14" t="str">
        <f>SUBSTITUTE(SUBSTITUTE(UPPER(C14)," ",""),"-","")</f>
        <v>FTR202673146</v>
      </c>
      <c r="E14" s="8">
        <f>Defter!E13</f>
        <v>159454</v>
      </c>
      <c r="F14" s="8" cm="1">
        <f t="array" ref="F14">SUMPRODUCT((SUBSTITUTE(SUBSTITUTE(UPPER(Banka!$C$5:$C$297)," ",""),"-","")=D14)*Banka!$D$5:$D$297)</f>
        <v>159454</v>
      </c>
      <c r="G14" s="8">
        <f>E14-F14</f>
        <v>0</v>
      </c>
      <c r="H14" cm="1">
        <f t="array" ref="H14">SUMPRODUCT((SUBSTITUTE(SUBSTITUTE(UPPER(Banka!$C$5:$C$297)," ",""),"-","")=D14)*1)</f>
        <v>1</v>
      </c>
      <c r="I14" t="str">
        <f>IF(COUNTIF($D$6:$D$277,D14)&gt;1,"Mükerrer Şüphesi",IF(H14=0,"Yalnız Defterde",IF(G14=0,IF(H14=1,"Tam Eşleşme","Kısmi Ödeme"),IF(ABS(G14)&lt;1000,"Banka Masrafı","İnsan İncelemesi"))))</f>
        <v>Tam Eşleşme</v>
      </c>
      <c r="J14" t="str">
        <f>IF(I14="Tam Eşleşme","✓ Kapatılabilir",IF(I14="Kısmi Ödeme","✓ "&amp;H14&amp;" ödeme ile kapatılabilir",IF(I14="Banka Masrafı","✓ ₺"&amp;ABS(G14)&amp;" masraf",IF(I14="Yalnız Defterde","○ Ödeme bekleniyor",IF(I14="Mükerrer Şüphesi","⚠ Manuel kontrol",IF(I14="İnsan İncelemesi","⚠ ₺"&amp;ABS(G14)&amp;" fark - kontrol",""))))))</f>
        <v>✓ Kapatılabilir</v>
      </c>
    </row>
    <row r="15" spans="1:10">
      <c r="A15" t="str">
        <f>Defter!A14</f>
        <v>D-0211</v>
      </c>
      <c r="B15" t="str">
        <f>Defter!C14</f>
        <v>Boreal Otomotiv 1</v>
      </c>
      <c r="C15" t="str">
        <f>Defter!D14</f>
        <v>FTR-2026-94860</v>
      </c>
      <c r="D15" t="str">
        <f>SUBSTITUTE(SUBSTITUTE(UPPER(C15)," ",""),"-","")</f>
        <v>FTR202694860</v>
      </c>
      <c r="E15" s="8">
        <f>Defter!E14</f>
        <v>74091</v>
      </c>
      <c r="F15" s="8" cm="1">
        <f t="array" ref="F15">SUMPRODUCT((SUBSTITUTE(SUBSTITUTE(UPPER(Banka!$C$5:$C$297)," ",""),"-","")=D15)*Banka!$D$5:$D$297)</f>
        <v>74091</v>
      </c>
      <c r="G15" s="8">
        <f>E15-F15</f>
        <v>0</v>
      </c>
      <c r="H15" cm="1">
        <f t="array" ref="H15">SUMPRODUCT((SUBSTITUTE(SUBSTITUTE(UPPER(Banka!$C$5:$C$297)," ",""),"-","")=D15)*1)</f>
        <v>1</v>
      </c>
      <c r="I15" t="str">
        <f>IF(COUNTIF($D$6:$D$277,D15)&gt;1,"Mükerrer Şüphesi",IF(H15=0,"Yalnız Defterde",IF(G15=0,IF(H15=1,"Tam Eşleşme","Kısmi Ödeme"),IF(ABS(G15)&lt;1000,"Banka Masrafı","İnsan İncelemesi"))))</f>
        <v>Tam Eşleşme</v>
      </c>
      <c r="J15" t="str">
        <f>IF(I15="Tam Eşleşme","✓ Kapatılabilir",IF(I15="Kısmi Ödeme","✓ "&amp;H15&amp;" ödeme ile kapatılabilir",IF(I15="Banka Masrafı","✓ ₺"&amp;ABS(G15)&amp;" masraf",IF(I15="Yalnız Defterde","○ Ödeme bekleniyor",IF(I15="Mükerrer Şüphesi","⚠ Manuel kontrol",IF(I15="İnsan İncelemesi","⚠ ₺"&amp;ABS(G15)&amp;" fark - kontrol",""))))))</f>
        <v>✓ Kapatılabilir</v>
      </c>
    </row>
    <row r="16" spans="1:10">
      <c r="A16" t="str">
        <f>Defter!A15</f>
        <v>D-0255</v>
      </c>
      <c r="B16" t="str">
        <f>Defter!C15</f>
        <v>Doruk Enerji 3</v>
      </c>
      <c r="C16" t="str">
        <f>Defter!D15</f>
        <v>FTR-2026-71370</v>
      </c>
      <c r="D16" t="str">
        <f>SUBSTITUTE(SUBSTITUTE(UPPER(C16)," ",""),"-","")</f>
        <v>FTR202671370</v>
      </c>
      <c r="E16" s="8">
        <f>Defter!E15</f>
        <v>208526</v>
      </c>
      <c r="F16" s="8" cm="1">
        <f t="array" ref="F16">SUMPRODUCT((SUBSTITUTE(SUBSTITUTE(UPPER(Banka!$C$5:$C$297)," ",""),"-","")=D16)*Banka!$D$5:$D$297)</f>
        <v>208348</v>
      </c>
      <c r="G16" s="8">
        <f>E16-F16</f>
        <v>178</v>
      </c>
      <c r="H16" cm="1">
        <f t="array" ref="H16">SUMPRODUCT((SUBSTITUTE(SUBSTITUTE(UPPER(Banka!$C$5:$C$297)," ",""),"-","")=D16)*1)</f>
        <v>1</v>
      </c>
      <c r="I16" t="str">
        <f>IF(COUNTIF($D$6:$D$277,D16)&gt;1,"Mükerrer Şüphesi",IF(H16=0,"Yalnız Defterde",IF(G16=0,IF(H16=1,"Tam Eşleşme","Kısmi Ödeme"),IF(ABS(G16)&lt;1000,"Banka Masrafı","İnsan İncelemesi"))))</f>
        <v>Banka Masrafı</v>
      </c>
      <c r="J16" t="str">
        <f>IF(I16="Tam Eşleşme","✓ Kapatılabilir",IF(I16="Kısmi Ödeme","✓ "&amp;H16&amp;" ödeme ile kapatılabilir",IF(I16="Banka Masrafı","✓ ₺"&amp;ABS(G16)&amp;" masraf",IF(I16="Yalnız Defterde","○ Ödeme bekleniyor",IF(I16="Mükerrer Şüphesi","⚠ Manuel kontrol",IF(I16="İnsan İncelemesi","⚠ ₺"&amp;ABS(G16)&amp;" fark - kontrol",""))))))</f>
        <v>✓ ₺178 masraf</v>
      </c>
    </row>
    <row r="17" spans="1:10">
      <c r="A17" t="str">
        <f>Defter!A16</f>
        <v>D-0011</v>
      </c>
      <c r="B17" t="str">
        <f>Defter!C16</f>
        <v>Pera Lojistik 3</v>
      </c>
      <c r="C17" t="str">
        <f>Defter!D16</f>
        <v>FTR-2026-91194</v>
      </c>
      <c r="D17" t="str">
        <f>SUBSTITUTE(SUBSTITUTE(UPPER(C17)," ",""),"-","")</f>
        <v>FTR202691194</v>
      </c>
      <c r="E17" s="8">
        <f>Defter!E16</f>
        <v>162717</v>
      </c>
      <c r="F17" s="8" cm="1">
        <f t="array" ref="F17">SUMPRODUCT((SUBSTITUTE(SUBSTITUTE(UPPER(Banka!$C$5:$C$297)," ",""),"-","")=D17)*Banka!$D$5:$D$297)</f>
        <v>162717</v>
      </c>
      <c r="G17" s="8">
        <f>E17-F17</f>
        <v>0</v>
      </c>
      <c r="H17" cm="1">
        <f t="array" ref="H17">SUMPRODUCT((SUBSTITUTE(SUBSTITUTE(UPPER(Banka!$C$5:$C$297)," ",""),"-","")=D17)*1)</f>
        <v>1</v>
      </c>
      <c r="I17" t="str">
        <f>IF(COUNTIF($D$6:$D$277,D17)&gt;1,"Mükerrer Şüphesi",IF(H17=0,"Yalnız Defterde",IF(G17=0,IF(H17=1,"Tam Eşleşme","Kısmi Ödeme"),IF(ABS(G17)&lt;1000,"Banka Masrafı","İnsan İncelemesi"))))</f>
        <v>Tam Eşleşme</v>
      </c>
      <c r="J17" t="str">
        <f>IF(I17="Tam Eşleşme","✓ Kapatılabilir",IF(I17="Kısmi Ödeme","✓ "&amp;H17&amp;" ödeme ile kapatılabilir",IF(I17="Banka Masrafı","✓ ₺"&amp;ABS(G17)&amp;" masraf",IF(I17="Yalnız Defterde","○ Ödeme bekleniyor",IF(I17="Mükerrer Şüphesi","⚠ Manuel kontrol",IF(I17="İnsan İncelemesi","⚠ ₺"&amp;ABS(G17)&amp;" fark - kontrol",""))))))</f>
        <v>✓ Kapatılabilir</v>
      </c>
    </row>
    <row r="18" spans="1:10">
      <c r="A18" t="str">
        <f>Defter!A17</f>
        <v>D-0052</v>
      </c>
      <c r="B18" t="str">
        <f>Defter!C17</f>
        <v>Orion Otomotiv 1</v>
      </c>
      <c r="C18" t="str">
        <f>Defter!D17</f>
        <v>FTR-2026-10360</v>
      </c>
      <c r="D18" t="str">
        <f>SUBSTITUTE(SUBSTITUTE(UPPER(C18)," ",""),"-","")</f>
        <v>FTR202610360</v>
      </c>
      <c r="E18" s="8">
        <f>Defter!E17</f>
        <v>23712</v>
      </c>
      <c r="F18" s="8" cm="1">
        <f t="array" ref="F18">SUMPRODUCT((SUBSTITUTE(SUBSTITUTE(UPPER(Banka!$C$5:$C$297)," ",""),"-","")=D18)*Banka!$D$5:$D$297)</f>
        <v>23712</v>
      </c>
      <c r="G18" s="8">
        <f>E18-F18</f>
        <v>0</v>
      </c>
      <c r="H18" cm="1">
        <f t="array" ref="H18">SUMPRODUCT((SUBSTITUTE(SUBSTITUTE(UPPER(Banka!$C$5:$C$297)," ",""),"-","")=D18)*1)</f>
        <v>1</v>
      </c>
      <c r="I18" t="str">
        <f>IF(COUNTIF($D$6:$D$277,D18)&gt;1,"Mükerrer Şüphesi",IF(H18=0,"Yalnız Defterde",IF(G18=0,IF(H18=1,"Tam Eşleşme","Kısmi Ödeme"),IF(ABS(G18)&lt;1000,"Banka Masrafı","İnsan İncelemesi"))))</f>
        <v>Tam Eşleşme</v>
      </c>
      <c r="J18" t="str">
        <f>IF(I18="Tam Eşleşme","✓ Kapatılabilir",IF(I18="Kısmi Ödeme","✓ "&amp;H18&amp;" ödeme ile kapatılabilir",IF(I18="Banka Masrafı","✓ ₺"&amp;ABS(G18)&amp;" masraf",IF(I18="Yalnız Defterde","○ Ödeme bekleniyor",IF(I18="Mükerrer Şüphesi","⚠ Manuel kontrol",IF(I18="İnsan İncelemesi","⚠ ₺"&amp;ABS(G18)&amp;" fark - kontrol",""))))))</f>
        <v>✓ Kapatılabilir</v>
      </c>
    </row>
    <row r="19" spans="1:10">
      <c r="A19" t="str">
        <f>Defter!A18</f>
        <v>D-0036</v>
      </c>
      <c r="B19" t="str">
        <f>Defter!C18</f>
        <v>Çınar Lojistik 3</v>
      </c>
      <c r="C19" t="str">
        <f>Defter!D18</f>
        <v>FTR-2026-60347</v>
      </c>
      <c r="D19" t="str">
        <f>SUBSTITUTE(SUBSTITUTE(UPPER(C19)," ",""),"-","")</f>
        <v>FTR202660347</v>
      </c>
      <c r="E19" s="8">
        <f>Defter!E18</f>
        <v>256415</v>
      </c>
      <c r="F19" s="8" cm="1">
        <f t="array" ref="F19">SUMPRODUCT((SUBSTITUTE(SUBSTITUTE(UPPER(Banka!$C$5:$C$297)," ",""),"-","")=D19)*Banka!$D$5:$D$297)</f>
        <v>256415</v>
      </c>
      <c r="G19" s="8">
        <f>E19-F19</f>
        <v>0</v>
      </c>
      <c r="H19" cm="1">
        <f t="array" ref="H19">SUMPRODUCT((SUBSTITUTE(SUBSTITUTE(UPPER(Banka!$C$5:$C$297)," ",""),"-","")=D19)*1)</f>
        <v>1</v>
      </c>
      <c r="I19" t="str">
        <f>IF(COUNTIF($D$6:$D$277,D19)&gt;1,"Mükerrer Şüphesi",IF(H19=0,"Yalnız Defterde",IF(G19=0,IF(H19=1,"Tam Eşleşme","Kısmi Ödeme"),IF(ABS(G19)&lt;1000,"Banka Masrafı","İnsan İncelemesi"))))</f>
        <v>Tam Eşleşme</v>
      </c>
      <c r="J19" t="str">
        <f>IF(I19="Tam Eşleşme","✓ Kapatılabilir",IF(I19="Kısmi Ödeme","✓ "&amp;H19&amp;" ödeme ile kapatılabilir",IF(I19="Banka Masrafı","✓ ₺"&amp;ABS(G19)&amp;" masraf",IF(I19="Yalnız Defterde","○ Ödeme bekleniyor",IF(I19="Mükerrer Şüphesi","⚠ Manuel kontrol",IF(I19="İnsan İncelemesi","⚠ ₺"&amp;ABS(G19)&amp;" fark - kontrol",""))))))</f>
        <v>✓ Kapatılabilir</v>
      </c>
    </row>
    <row r="20" spans="1:10">
      <c r="A20" t="str">
        <f>Defter!A19</f>
        <v>D-0218</v>
      </c>
      <c r="B20" t="str">
        <f>Defter!C19</f>
        <v>Rota Enerji 3</v>
      </c>
      <c r="C20" t="str">
        <f>Defter!D19</f>
        <v>FTR-2026-51248</v>
      </c>
      <c r="D20" t="str">
        <f>SUBSTITUTE(SUBSTITUTE(UPPER(C20)," ",""),"-","")</f>
        <v>FTR202651248</v>
      </c>
      <c r="E20" s="8">
        <f>Defter!E19</f>
        <v>133509</v>
      </c>
      <c r="F20" s="8" cm="1">
        <f t="array" ref="F20">SUMPRODUCT((SUBSTITUTE(SUBSTITUTE(UPPER(Banka!$C$5:$C$297)," ",""),"-","")=D20)*Banka!$D$5:$D$297)</f>
        <v>133509</v>
      </c>
      <c r="G20" s="8">
        <f>E20-F20</f>
        <v>0</v>
      </c>
      <c r="H20" cm="1">
        <f t="array" ref="H20">SUMPRODUCT((SUBSTITUTE(SUBSTITUTE(UPPER(Banka!$C$5:$C$297)," ",""),"-","")=D20)*1)</f>
        <v>1</v>
      </c>
      <c r="I20" t="str">
        <f>IF(COUNTIF($D$6:$D$277,D20)&gt;1,"Mükerrer Şüphesi",IF(H20=0,"Yalnız Defterde",IF(G20=0,IF(H20=1,"Tam Eşleşme","Kısmi Ödeme"),IF(ABS(G20)&lt;1000,"Banka Masrafı","İnsan İncelemesi"))))</f>
        <v>Tam Eşleşme</v>
      </c>
      <c r="J20" t="str">
        <f>IF(I20="Tam Eşleşme","✓ Kapatılabilir",IF(I20="Kısmi Ödeme","✓ "&amp;H20&amp;" ödeme ile kapatılabilir",IF(I20="Banka Masrafı","✓ ₺"&amp;ABS(G20)&amp;" masraf",IF(I20="Yalnız Defterde","○ Ödeme bekleniyor",IF(I20="Mükerrer Şüphesi","⚠ Manuel kontrol",IF(I20="İnsan İncelemesi","⚠ ₺"&amp;ABS(G20)&amp;" fark - kontrol",""))))))</f>
        <v>✓ Kapatılabilir</v>
      </c>
    </row>
    <row r="21" spans="1:10">
      <c r="A21" t="str">
        <f>Defter!A20</f>
        <v>D-0029</v>
      </c>
      <c r="B21" t="str">
        <f>Defter!C20</f>
        <v>Orion Gıda 2</v>
      </c>
      <c r="C21" t="str">
        <f>Defter!D20</f>
        <v>FTR-2026-11040</v>
      </c>
      <c r="D21" t="str">
        <f>SUBSTITUTE(SUBSTITUTE(UPPER(C21)," ",""),"-","")</f>
        <v>FTR202611040</v>
      </c>
      <c r="E21" s="8">
        <f>Defter!E20</f>
        <v>182700</v>
      </c>
      <c r="F21" s="8" cm="1">
        <f t="array" ref="F21">SUMPRODUCT((SUBSTITUTE(SUBSTITUTE(UPPER(Banka!$C$5:$C$297)," ",""),"-","")=D21)*Banka!$D$5:$D$297)</f>
        <v>182700</v>
      </c>
      <c r="G21" s="8">
        <f>E21-F21</f>
        <v>0</v>
      </c>
      <c r="H21" cm="1">
        <f t="array" ref="H21">SUMPRODUCT((SUBSTITUTE(SUBSTITUTE(UPPER(Banka!$C$5:$C$297)," ",""),"-","")=D21)*1)</f>
        <v>1</v>
      </c>
      <c r="I21" t="str">
        <f>IF(COUNTIF($D$6:$D$277,D21)&gt;1,"Mükerrer Şüphesi",IF(H21=0,"Yalnız Defterde",IF(G21=0,IF(H21=1,"Tam Eşleşme","Kısmi Ödeme"),IF(ABS(G21)&lt;1000,"Banka Masrafı","İnsan İncelemesi"))))</f>
        <v>Tam Eşleşme</v>
      </c>
      <c r="J21" t="str">
        <f>IF(I21="Tam Eşleşme","✓ Kapatılabilir",IF(I21="Kısmi Ödeme","✓ "&amp;H21&amp;" ödeme ile kapatılabilir",IF(I21="Banka Masrafı","✓ ₺"&amp;ABS(G21)&amp;" masraf",IF(I21="Yalnız Defterde","○ Ödeme bekleniyor",IF(I21="Mükerrer Şüphesi","⚠ Manuel kontrol",IF(I21="İnsan İncelemesi","⚠ ₺"&amp;ABS(G21)&amp;" fark - kontrol",""))))))</f>
        <v>✓ Kapatılabilir</v>
      </c>
    </row>
    <row r="22" spans="1:10">
      <c r="A22" t="str">
        <f>Defter!A21</f>
        <v>D-0012</v>
      </c>
      <c r="B22" t="str">
        <f>Defter!C21</f>
        <v>Mavi Endüstri 2</v>
      </c>
      <c r="C22" t="str">
        <f>Defter!D21</f>
        <v>FTR-2026-63205</v>
      </c>
      <c r="D22" t="str">
        <f>SUBSTITUTE(SUBSTITUTE(UPPER(C22)," ",""),"-","")</f>
        <v>FTR202663205</v>
      </c>
      <c r="E22" s="8">
        <f>Defter!E21</f>
        <v>51658</v>
      </c>
      <c r="F22" s="8" cm="1">
        <f t="array" ref="F22">SUMPRODUCT((SUBSTITUTE(SUBSTITUTE(UPPER(Banka!$C$5:$C$297)," ",""),"-","")=D22)*Banka!$D$5:$D$297)</f>
        <v>51658</v>
      </c>
      <c r="G22" s="8">
        <f>E22-F22</f>
        <v>0</v>
      </c>
      <c r="H22" cm="1">
        <f t="array" ref="H22">SUMPRODUCT((SUBSTITUTE(SUBSTITUTE(UPPER(Banka!$C$5:$C$297)," ",""),"-","")=D22)*1)</f>
        <v>1</v>
      </c>
      <c r="I22" t="str">
        <f>IF(COUNTIF($D$6:$D$277,D22)&gt;1,"Mükerrer Şüphesi",IF(H22=0,"Yalnız Defterde",IF(G22=0,IF(H22=1,"Tam Eşleşme","Kısmi Ödeme"),IF(ABS(G22)&lt;1000,"Banka Masrafı","İnsan İncelemesi"))))</f>
        <v>Tam Eşleşme</v>
      </c>
      <c r="J22" t="str">
        <f>IF(I22="Tam Eşleşme","✓ Kapatılabilir",IF(I22="Kısmi Ödeme","✓ "&amp;H22&amp;" ödeme ile kapatılabilir",IF(I22="Banka Masrafı","✓ ₺"&amp;ABS(G22)&amp;" masraf",IF(I22="Yalnız Defterde","○ Ödeme bekleniyor",IF(I22="Mükerrer Şüphesi","⚠ Manuel kontrol",IF(I22="İnsan İncelemesi","⚠ ₺"&amp;ABS(G22)&amp;" fark - kontrol",""))))))</f>
        <v>✓ Kapatılabilir</v>
      </c>
    </row>
    <row r="23" spans="1:10">
      <c r="A23" t="str">
        <f>Defter!A22</f>
        <v>D-0007</v>
      </c>
      <c r="B23" t="str">
        <f>Defter!C22</f>
        <v>Nehir Otomotiv 2</v>
      </c>
      <c r="C23" t="str">
        <f>Defter!D22</f>
        <v>FTR-2026-56563</v>
      </c>
      <c r="D23" t="str">
        <f>SUBSTITUTE(SUBSTITUTE(UPPER(C23)," ",""),"-","")</f>
        <v>FTR202656563</v>
      </c>
      <c r="E23" s="8">
        <f>Defter!E22</f>
        <v>168471</v>
      </c>
      <c r="F23" s="8" cm="1">
        <f t="array" ref="F23">SUMPRODUCT((SUBSTITUTE(SUBSTITUTE(UPPER(Banka!$C$5:$C$297)," ",""),"-","")=D23)*Banka!$D$5:$D$297)</f>
        <v>168471</v>
      </c>
      <c r="G23" s="8">
        <f>E23-F23</f>
        <v>0</v>
      </c>
      <c r="H23" cm="1">
        <f t="array" ref="H23">SUMPRODUCT((SUBSTITUTE(SUBSTITUTE(UPPER(Banka!$C$5:$C$297)," ",""),"-","")=D23)*1)</f>
        <v>1</v>
      </c>
      <c r="I23" t="str">
        <f>IF(COUNTIF($D$6:$D$277,D23)&gt;1,"Mükerrer Şüphesi",IF(H23=0,"Yalnız Defterde",IF(G23=0,IF(H23=1,"Tam Eşleşme","Kısmi Ödeme"),IF(ABS(G23)&lt;1000,"Banka Masrafı","İnsan İncelemesi"))))</f>
        <v>Tam Eşleşme</v>
      </c>
      <c r="J23" t="str">
        <f>IF(I23="Tam Eşleşme","✓ Kapatılabilir",IF(I23="Kısmi Ödeme","✓ "&amp;H23&amp;" ödeme ile kapatılabilir",IF(I23="Banka Masrafı","✓ ₺"&amp;ABS(G23)&amp;" masraf",IF(I23="Yalnız Defterde","○ Ödeme bekleniyor",IF(I23="Mükerrer Şüphesi","⚠ Manuel kontrol",IF(I23="İnsan İncelemesi","⚠ ₺"&amp;ABS(G23)&amp;" fark - kontrol",""))))))</f>
        <v>✓ Kapatılabilir</v>
      </c>
    </row>
    <row r="24" spans="1:10">
      <c r="A24" t="str">
        <f>Defter!A23</f>
        <v>D-0097</v>
      </c>
      <c r="B24" t="str">
        <f>Defter!C23</f>
        <v>Boreal Otomotiv 1</v>
      </c>
      <c r="C24" t="str">
        <f>Defter!D23</f>
        <v>FTR-2026-72396</v>
      </c>
      <c r="D24" t="str">
        <f>SUBSTITUTE(SUBSTITUTE(UPPER(C24)," ",""),"-","")</f>
        <v>FTR202672396</v>
      </c>
      <c r="E24" s="8">
        <f>Defter!E23</f>
        <v>55203</v>
      </c>
      <c r="F24" s="8" cm="1">
        <f t="array" ref="F24">SUMPRODUCT((SUBSTITUTE(SUBSTITUTE(UPPER(Banka!$C$5:$C$297)," ",""),"-","")=D24)*Banka!$D$5:$D$297)</f>
        <v>55203</v>
      </c>
      <c r="G24" s="8">
        <f>E24-F24</f>
        <v>0</v>
      </c>
      <c r="H24" cm="1">
        <f t="array" ref="H24">SUMPRODUCT((SUBSTITUTE(SUBSTITUTE(UPPER(Banka!$C$5:$C$297)," ",""),"-","")=D24)*1)</f>
        <v>1</v>
      </c>
      <c r="I24" t="str">
        <f>IF(COUNTIF($D$6:$D$277,D24)&gt;1,"Mükerrer Şüphesi",IF(H24=0,"Yalnız Defterde",IF(G24=0,IF(H24=1,"Tam Eşleşme","Kısmi Ödeme"),IF(ABS(G24)&lt;1000,"Banka Masrafı","İnsan İncelemesi"))))</f>
        <v>Tam Eşleşme</v>
      </c>
      <c r="J24" t="str">
        <f>IF(I24="Tam Eşleşme","✓ Kapatılabilir",IF(I24="Kısmi Ödeme","✓ "&amp;H24&amp;" ödeme ile kapatılabilir",IF(I24="Banka Masrafı","✓ ₺"&amp;ABS(G24)&amp;" masraf",IF(I24="Yalnız Defterde","○ Ödeme bekleniyor",IF(I24="Mükerrer Şüphesi","⚠ Manuel kontrol",IF(I24="İnsan İncelemesi","⚠ ₺"&amp;ABS(G24)&amp;" fark - kontrol",""))))))</f>
        <v>✓ Kapatılabilir</v>
      </c>
    </row>
    <row r="25" spans="1:10">
      <c r="A25" t="str">
        <f>Defter!A24</f>
        <v>D-0077</v>
      </c>
      <c r="B25" t="str">
        <f>Defter!C24</f>
        <v>Orion Gıda 2</v>
      </c>
      <c r="C25" t="str">
        <f>Defter!D24</f>
        <v>FTR-2026-96783</v>
      </c>
      <c r="D25" t="str">
        <f>SUBSTITUTE(SUBSTITUTE(UPPER(C25)," ",""),"-","")</f>
        <v>FTR202696783</v>
      </c>
      <c r="E25" s="8">
        <f>Defter!E24</f>
        <v>98053</v>
      </c>
      <c r="F25" s="8" cm="1">
        <f t="array" ref="F25">SUMPRODUCT((SUBSTITUTE(SUBSTITUTE(UPPER(Banka!$C$5:$C$297)," ",""),"-","")=D25)*Banka!$D$5:$D$297)</f>
        <v>98053</v>
      </c>
      <c r="G25" s="8">
        <f>E25-F25</f>
        <v>0</v>
      </c>
      <c r="H25" cm="1">
        <f t="array" ref="H25">SUMPRODUCT((SUBSTITUTE(SUBSTITUTE(UPPER(Banka!$C$5:$C$297)," ",""),"-","")=D25)*1)</f>
        <v>1</v>
      </c>
      <c r="I25" t="str">
        <f>IF(COUNTIF($D$6:$D$277,D25)&gt;1,"Mükerrer Şüphesi",IF(H25=0,"Yalnız Defterde",IF(G25=0,IF(H25=1,"Tam Eşleşme","Kısmi Ödeme"),IF(ABS(G25)&lt;1000,"Banka Masrafı","İnsan İncelemesi"))))</f>
        <v>Tam Eşleşme</v>
      </c>
      <c r="J25" t="str">
        <f>IF(I25="Tam Eşleşme","✓ Kapatılabilir",IF(I25="Kısmi Ödeme","✓ "&amp;H25&amp;" ödeme ile kapatılabilir",IF(I25="Banka Masrafı","✓ ₺"&amp;ABS(G25)&amp;" masraf",IF(I25="Yalnız Defterde","○ Ödeme bekleniyor",IF(I25="Mükerrer Şüphesi","⚠ Manuel kontrol",IF(I25="İnsan İncelemesi","⚠ ₺"&amp;ABS(G25)&amp;" fark - kontrol",""))))))</f>
        <v>✓ Kapatılabilir</v>
      </c>
    </row>
    <row r="26" spans="1:10">
      <c r="A26" t="str">
        <f>Defter!A25</f>
        <v>D-0129</v>
      </c>
      <c r="B26" t="str">
        <f>Defter!C25</f>
        <v>Güven Gıda 3</v>
      </c>
      <c r="C26" t="str">
        <f>Defter!D25</f>
        <v>FTR-2026-42697</v>
      </c>
      <c r="D26" t="str">
        <f>SUBSTITUTE(SUBSTITUTE(UPPER(C26)," ",""),"-","")</f>
        <v>FTR202642697</v>
      </c>
      <c r="E26" s="8">
        <f>Defter!E25</f>
        <v>234722</v>
      </c>
      <c r="F26" s="8" cm="1">
        <f t="array" ref="F26">SUMPRODUCT((SUBSTITUTE(SUBSTITUTE(UPPER(Banka!$C$5:$C$297)," ",""),"-","")=D26)*Banka!$D$5:$D$297)</f>
        <v>234722</v>
      </c>
      <c r="G26" s="8">
        <f>E26-F26</f>
        <v>0</v>
      </c>
      <c r="H26" cm="1">
        <f t="array" ref="H26">SUMPRODUCT((SUBSTITUTE(SUBSTITUTE(UPPER(Banka!$C$5:$C$297)," ",""),"-","")=D26)*1)</f>
        <v>1</v>
      </c>
      <c r="I26" t="str">
        <f>IF(COUNTIF($D$6:$D$277,D26)&gt;1,"Mükerrer Şüphesi",IF(H26=0,"Yalnız Defterde",IF(G26=0,IF(H26=1,"Tam Eşleşme","Kısmi Ödeme"),IF(ABS(G26)&lt;1000,"Banka Masrafı","İnsan İncelemesi"))))</f>
        <v>Tam Eşleşme</v>
      </c>
      <c r="J26" t="str">
        <f>IF(I26="Tam Eşleşme","✓ Kapatılabilir",IF(I26="Kısmi Ödeme","✓ "&amp;H26&amp;" ödeme ile kapatılabilir",IF(I26="Banka Masrafı","✓ ₺"&amp;ABS(G26)&amp;" masraf",IF(I26="Yalnız Defterde","○ Ödeme bekleniyor",IF(I26="Mükerrer Şüphesi","⚠ Manuel kontrol",IF(I26="İnsan İncelemesi","⚠ ₺"&amp;ABS(G26)&amp;" fark - kontrol",""))))))</f>
        <v>✓ Kapatılabilir</v>
      </c>
    </row>
    <row r="27" spans="1:10">
      <c r="A27" t="str">
        <f>Defter!A26</f>
        <v>D-0143</v>
      </c>
      <c r="B27" t="str">
        <f>Defter!C26</f>
        <v>Mavi Otomotiv 3</v>
      </c>
      <c r="C27" t="str">
        <f>Defter!D26</f>
        <v>FTR-2026-90750</v>
      </c>
      <c r="D27" t="str">
        <f>SUBSTITUTE(SUBSTITUTE(UPPER(C27)," ",""),"-","")</f>
        <v>FTR202690750</v>
      </c>
      <c r="E27" s="8">
        <f>Defter!E26</f>
        <v>68860</v>
      </c>
      <c r="F27" s="8" cm="1">
        <f t="array" ref="F27">SUMPRODUCT((SUBSTITUTE(SUBSTITUTE(UPPER(Banka!$C$5:$C$297)," ",""),"-","")=D27)*Banka!$D$5:$D$297)</f>
        <v>68860</v>
      </c>
      <c r="G27" s="8">
        <f>E27-F27</f>
        <v>0</v>
      </c>
      <c r="H27" cm="1">
        <f t="array" ref="H27">SUMPRODUCT((SUBSTITUTE(SUBSTITUTE(UPPER(Banka!$C$5:$C$297)," ",""),"-","")=D27)*1)</f>
        <v>1</v>
      </c>
      <c r="I27" t="str">
        <f>IF(COUNTIF($D$6:$D$277,D27)&gt;1,"Mükerrer Şüphesi",IF(H27=0,"Yalnız Defterde",IF(G27=0,IF(H27=1,"Tam Eşleşme","Kısmi Ödeme"),IF(ABS(G27)&lt;1000,"Banka Masrafı","İnsan İncelemesi"))))</f>
        <v>Tam Eşleşme</v>
      </c>
      <c r="J27" t="str">
        <f>IF(I27="Tam Eşleşme","✓ Kapatılabilir",IF(I27="Kısmi Ödeme","✓ "&amp;H27&amp;" ödeme ile kapatılabilir",IF(I27="Banka Masrafı","✓ ₺"&amp;ABS(G27)&amp;" masraf",IF(I27="Yalnız Defterde","○ Ödeme bekleniyor",IF(I27="Mükerrer Şüphesi","⚠ Manuel kontrol",IF(I27="İnsan İncelemesi","⚠ ₺"&amp;ABS(G27)&amp;" fark - kontrol",""))))))</f>
        <v>✓ Kapatılabilir</v>
      </c>
    </row>
    <row r="28" spans="1:10">
      <c r="A28" t="str">
        <f>Defter!A27</f>
        <v>D-0111</v>
      </c>
      <c r="B28" t="str">
        <f>Defter!C27</f>
        <v>Kuzey Enerji 3</v>
      </c>
      <c r="C28" t="str">
        <f>Defter!D27</f>
        <v>FTR-2026-67105</v>
      </c>
      <c r="D28" t="str">
        <f>SUBSTITUTE(SUBSTITUTE(UPPER(C28)," ",""),"-","")</f>
        <v>FTR202667105</v>
      </c>
      <c r="E28" s="8">
        <f>Defter!E27</f>
        <v>169341</v>
      </c>
      <c r="F28" s="8" cm="1">
        <f t="array" ref="F28">SUMPRODUCT((SUBSTITUTE(SUBSTITUTE(UPPER(Banka!$C$5:$C$297)," ",""),"-","")=D28)*Banka!$D$5:$D$297)</f>
        <v>169341</v>
      </c>
      <c r="G28" s="8">
        <f>E28-F28</f>
        <v>0</v>
      </c>
      <c r="H28" cm="1">
        <f t="array" ref="H28">SUMPRODUCT((SUBSTITUTE(SUBSTITUTE(UPPER(Banka!$C$5:$C$297)," ",""),"-","")=D28)*1)</f>
        <v>1</v>
      </c>
      <c r="I28" t="str">
        <f>IF(COUNTIF($D$6:$D$277,D28)&gt;1,"Mükerrer Şüphesi",IF(H28=0,"Yalnız Defterde",IF(G28=0,IF(H28=1,"Tam Eşleşme","Kısmi Ödeme"),IF(ABS(G28)&lt;1000,"Banka Masrafı","İnsan İncelemesi"))))</f>
        <v>Tam Eşleşme</v>
      </c>
      <c r="J28" t="str">
        <f>IF(I28="Tam Eşleşme","✓ Kapatılabilir",IF(I28="Kısmi Ödeme","✓ "&amp;H28&amp;" ödeme ile kapatılabilir",IF(I28="Banka Masrafı","✓ ₺"&amp;ABS(G28)&amp;" masraf",IF(I28="Yalnız Defterde","○ Ödeme bekleniyor",IF(I28="Mükerrer Şüphesi","⚠ Manuel kontrol",IF(I28="İnsan İncelemesi","⚠ ₺"&amp;ABS(G28)&amp;" fark - kontrol",""))))))</f>
        <v>✓ Kapatılabilir</v>
      </c>
    </row>
    <row r="29" spans="1:10">
      <c r="A29" t="str">
        <f>Defter!A28</f>
        <v>D-0142</v>
      </c>
      <c r="B29" t="str">
        <f>Defter!C28</f>
        <v>Güven Otomotiv 2</v>
      </c>
      <c r="C29" t="str">
        <f>Defter!D28</f>
        <v>FTR-2026-76314</v>
      </c>
      <c r="D29" t="str">
        <f>SUBSTITUTE(SUBSTITUTE(UPPER(C29)," ",""),"-","")</f>
        <v>FTR202676314</v>
      </c>
      <c r="E29" s="8">
        <f>Defter!E28</f>
        <v>119299</v>
      </c>
      <c r="F29" s="8" cm="1">
        <f t="array" ref="F29">SUMPRODUCT((SUBSTITUTE(SUBSTITUTE(UPPER(Banka!$C$5:$C$297)," ",""),"-","")=D29)*Banka!$D$5:$D$297)</f>
        <v>119299</v>
      </c>
      <c r="G29" s="8">
        <f>E29-F29</f>
        <v>0</v>
      </c>
      <c r="H29" cm="1">
        <f t="array" ref="H29">SUMPRODUCT((SUBSTITUTE(SUBSTITUTE(UPPER(Banka!$C$5:$C$297)," ",""),"-","")=D29)*1)</f>
        <v>1</v>
      </c>
      <c r="I29" t="str">
        <f>IF(COUNTIF($D$6:$D$277,D29)&gt;1,"Mükerrer Şüphesi",IF(H29=0,"Yalnız Defterde",IF(G29=0,IF(H29=1,"Tam Eşleşme","Kısmi Ödeme"),IF(ABS(G29)&lt;1000,"Banka Masrafı","İnsan İncelemesi"))))</f>
        <v>Tam Eşleşme</v>
      </c>
      <c r="J29" t="str">
        <f>IF(I29="Tam Eşleşme","✓ Kapatılabilir",IF(I29="Kısmi Ödeme","✓ "&amp;H29&amp;" ödeme ile kapatılabilir",IF(I29="Banka Masrafı","✓ ₺"&amp;ABS(G29)&amp;" masraf",IF(I29="Yalnız Defterde","○ Ödeme bekleniyor",IF(I29="Mükerrer Şüphesi","⚠ Manuel kontrol",IF(I29="İnsan İncelemesi","⚠ ₺"&amp;ABS(G29)&amp;" fark - kontrol",""))))))</f>
        <v>✓ Kapatılabilir</v>
      </c>
    </row>
    <row r="30" spans="1:10">
      <c r="A30" t="str">
        <f>Defter!A29</f>
        <v>D-0254</v>
      </c>
      <c r="B30" t="str">
        <f>Defter!C29</f>
        <v>Rota Teknoloji 1</v>
      </c>
      <c r="C30" t="str">
        <f>Defter!D29</f>
        <v>FTR-2026-30206</v>
      </c>
      <c r="D30" t="str">
        <f>SUBSTITUTE(SUBSTITUTE(UPPER(C30)," ",""),"-","")</f>
        <v>FTR202630206</v>
      </c>
      <c r="E30" s="8">
        <f>Defter!E29</f>
        <v>200552</v>
      </c>
      <c r="F30" s="8" cm="1">
        <f t="array" ref="F30">SUMPRODUCT((SUBSTITUTE(SUBSTITUTE(UPPER(Banka!$C$5:$C$297)," ",""),"-","")=D30)*Banka!$D$5:$D$297)</f>
        <v>200259</v>
      </c>
      <c r="G30" s="8">
        <f>E30-F30</f>
        <v>293</v>
      </c>
      <c r="H30" cm="1">
        <f t="array" ref="H30">SUMPRODUCT((SUBSTITUTE(SUBSTITUTE(UPPER(Banka!$C$5:$C$297)," ",""),"-","")=D30)*1)</f>
        <v>1</v>
      </c>
      <c r="I30" t="str">
        <f>IF(COUNTIF($D$6:$D$277,D30)&gt;1,"Mükerrer Şüphesi",IF(H30=0,"Yalnız Defterde",IF(G30=0,IF(H30=1,"Tam Eşleşme","Kısmi Ödeme"),IF(ABS(G30)&lt;1000,"Banka Masrafı","İnsan İncelemesi"))))</f>
        <v>Banka Masrafı</v>
      </c>
      <c r="J30" t="str">
        <f>IF(I30="Tam Eşleşme","✓ Kapatılabilir",IF(I30="Kısmi Ödeme","✓ "&amp;H30&amp;" ödeme ile kapatılabilir",IF(I30="Banka Masrafı","✓ ₺"&amp;ABS(G30)&amp;" masraf",IF(I30="Yalnız Defterde","○ Ödeme bekleniyor",IF(I30="Mükerrer Şüphesi","⚠ Manuel kontrol",IF(I30="İnsan İncelemesi","⚠ ₺"&amp;ABS(G30)&amp;" fark - kontrol",""))))))</f>
        <v>✓ ₺293 masraf</v>
      </c>
    </row>
    <row r="31" spans="1:10">
      <c r="A31" t="str">
        <f>Defter!A30</f>
        <v>D-0136</v>
      </c>
      <c r="B31" t="str">
        <f>Defter!C30</f>
        <v>Rota Teknoloji 1</v>
      </c>
      <c r="C31" t="str">
        <f>Defter!D30</f>
        <v>FTR-2026-42004</v>
      </c>
      <c r="D31" t="str">
        <f>SUBSTITUTE(SUBSTITUTE(UPPER(C31)," ",""),"-","")</f>
        <v>FTR202642004</v>
      </c>
      <c r="E31" s="8">
        <f>Defter!E30</f>
        <v>195079</v>
      </c>
      <c r="F31" s="8" cm="1">
        <f t="array" ref="F31">SUMPRODUCT((SUBSTITUTE(SUBSTITUTE(UPPER(Banka!$C$5:$C$297)," ",""),"-","")=D31)*Banka!$D$5:$D$297)</f>
        <v>195079</v>
      </c>
      <c r="G31" s="8">
        <f>E31-F31</f>
        <v>0</v>
      </c>
      <c r="H31" cm="1">
        <f t="array" ref="H31">SUMPRODUCT((SUBSTITUTE(SUBSTITUTE(UPPER(Banka!$C$5:$C$297)," ",""),"-","")=D31)*1)</f>
        <v>1</v>
      </c>
      <c r="I31" t="str">
        <f>IF(COUNTIF($D$6:$D$277,D31)&gt;1,"Mükerrer Şüphesi",IF(H31=0,"Yalnız Defterde",IF(G31=0,IF(H31=1,"Tam Eşleşme","Kısmi Ödeme"),IF(ABS(G31)&lt;1000,"Banka Masrafı","İnsan İncelemesi"))))</f>
        <v>Tam Eşleşme</v>
      </c>
      <c r="J31" t="str">
        <f>IF(I31="Tam Eşleşme","✓ Kapatılabilir",IF(I31="Kısmi Ödeme","✓ "&amp;H31&amp;" ödeme ile kapatılabilir",IF(I31="Banka Masrafı","✓ ₺"&amp;ABS(G31)&amp;" masraf",IF(I31="Yalnız Defterde","○ Ödeme bekleniyor",IF(I31="Mükerrer Şüphesi","⚠ Manuel kontrol",IF(I31="İnsan İncelemesi","⚠ ₺"&amp;ABS(G31)&amp;" fark - kontrol",""))))))</f>
        <v>✓ Kapatılabilir</v>
      </c>
    </row>
    <row r="32" spans="1:10">
      <c r="A32" t="str">
        <f>Defter!A31</f>
        <v>D-0016</v>
      </c>
      <c r="B32" t="str">
        <f>Defter!C31</f>
        <v>Pera Gıda 1</v>
      </c>
      <c r="C32" t="str">
        <f>Defter!D31</f>
        <v>FTR-2026-31266</v>
      </c>
      <c r="D32" t="str">
        <f>SUBSTITUTE(SUBSTITUTE(UPPER(C32)," ",""),"-","")</f>
        <v>FTR202631266</v>
      </c>
      <c r="E32" s="8">
        <f>Defter!E31</f>
        <v>141641</v>
      </c>
      <c r="F32" s="8" cm="1">
        <f t="array" ref="F32">SUMPRODUCT((SUBSTITUTE(SUBSTITUTE(UPPER(Banka!$C$5:$C$297)," ",""),"-","")=D32)*Banka!$D$5:$D$297)</f>
        <v>141641</v>
      </c>
      <c r="G32" s="8">
        <f>E32-F32</f>
        <v>0</v>
      </c>
      <c r="H32" cm="1">
        <f t="array" ref="H32">SUMPRODUCT((SUBSTITUTE(SUBSTITUTE(UPPER(Banka!$C$5:$C$297)," ",""),"-","")=D32)*1)</f>
        <v>1</v>
      </c>
      <c r="I32" t="str">
        <f>IF(COUNTIF($D$6:$D$277,D32)&gt;1,"Mükerrer Şüphesi",IF(H32=0,"Yalnız Defterde",IF(G32=0,IF(H32=1,"Tam Eşleşme","Kısmi Ödeme"),IF(ABS(G32)&lt;1000,"Banka Masrafı","İnsan İncelemesi"))))</f>
        <v>Tam Eşleşme</v>
      </c>
      <c r="J32" t="str">
        <f>IF(I32="Tam Eşleşme","✓ Kapatılabilir",IF(I32="Kısmi Ödeme","✓ "&amp;H32&amp;" ödeme ile kapatılabilir",IF(I32="Banka Masrafı","✓ ₺"&amp;ABS(G32)&amp;" masraf",IF(I32="Yalnız Defterde","○ Ödeme bekleniyor",IF(I32="Mükerrer Şüphesi","⚠ Manuel kontrol",IF(I32="İnsan İncelemesi","⚠ ₺"&amp;ABS(G32)&amp;" fark - kontrol",""))))))</f>
        <v>✓ Kapatılabilir</v>
      </c>
    </row>
    <row r="33" spans="1:10">
      <c r="A33" t="str">
        <f>Defter!A32</f>
        <v>D-0164</v>
      </c>
      <c r="B33" t="str">
        <f>Defter!C32</f>
        <v>Çınar Gıda 1</v>
      </c>
      <c r="C33" t="str">
        <f>Defter!D32</f>
        <v>FTR-2026-40441</v>
      </c>
      <c r="D33" t="str">
        <f>SUBSTITUTE(SUBSTITUTE(UPPER(C33)," ",""),"-","")</f>
        <v>FTR202640441</v>
      </c>
      <c r="E33" s="8">
        <f>Defter!E32</f>
        <v>61345</v>
      </c>
      <c r="F33" s="8" cm="1">
        <f t="array" ref="F33">SUMPRODUCT((SUBSTITUTE(SUBSTITUTE(UPPER(Banka!$C$5:$C$297)," ",""),"-","")=D33)*Banka!$D$5:$D$297)</f>
        <v>61345</v>
      </c>
      <c r="G33" s="8">
        <f>E33-F33</f>
        <v>0</v>
      </c>
      <c r="H33" cm="1">
        <f t="array" ref="H33">SUMPRODUCT((SUBSTITUTE(SUBSTITUTE(UPPER(Banka!$C$5:$C$297)," ",""),"-","")=D33)*1)</f>
        <v>1</v>
      </c>
      <c r="I33" t="str">
        <f>IF(COUNTIF($D$6:$D$277,D33)&gt;1,"Mükerrer Şüphesi",IF(H33=0,"Yalnız Defterde",IF(G33=0,IF(H33=1,"Tam Eşleşme","Kısmi Ödeme"),IF(ABS(G33)&lt;1000,"Banka Masrafı","İnsan İncelemesi"))))</f>
        <v>Tam Eşleşme</v>
      </c>
      <c r="J33" t="str">
        <f>IF(I33="Tam Eşleşme","✓ Kapatılabilir",IF(I33="Kısmi Ödeme","✓ "&amp;H33&amp;" ödeme ile kapatılabilir",IF(I33="Banka Masrafı","✓ ₺"&amp;ABS(G33)&amp;" masraf",IF(I33="Yalnız Defterde","○ Ödeme bekleniyor",IF(I33="Mükerrer Şüphesi","⚠ Manuel kontrol",IF(I33="İnsan İncelemesi","⚠ ₺"&amp;ABS(G33)&amp;" fark - kontrol",""))))))</f>
        <v>✓ Kapatılabilir</v>
      </c>
    </row>
    <row r="34" spans="1:10">
      <c r="A34" t="str">
        <f>Defter!A33</f>
        <v>D-0018</v>
      </c>
      <c r="B34" t="str">
        <f>Defter!C33</f>
        <v>Çınar Teknoloji 2</v>
      </c>
      <c r="C34" t="str">
        <f>Defter!D33</f>
        <v>FTR-2026-55684</v>
      </c>
      <c r="D34" t="str">
        <f>SUBSTITUTE(SUBSTITUTE(UPPER(C34)," ",""),"-","")</f>
        <v>FTR202655684</v>
      </c>
      <c r="E34" s="8">
        <f>Defter!E33</f>
        <v>131213</v>
      </c>
      <c r="F34" s="8" cm="1">
        <f t="array" ref="F34">SUMPRODUCT((SUBSTITUTE(SUBSTITUTE(UPPER(Banka!$C$5:$C$297)," ",""),"-","")=D34)*Banka!$D$5:$D$297)</f>
        <v>131213</v>
      </c>
      <c r="G34" s="8">
        <f>E34-F34</f>
        <v>0</v>
      </c>
      <c r="H34" cm="1">
        <f t="array" ref="H34">SUMPRODUCT((SUBSTITUTE(SUBSTITUTE(UPPER(Banka!$C$5:$C$297)," ",""),"-","")=D34)*1)</f>
        <v>1</v>
      </c>
      <c r="I34" t="str">
        <f>IF(COUNTIF($D$6:$D$277,D34)&gt;1,"Mükerrer Şüphesi",IF(H34=0,"Yalnız Defterde",IF(G34=0,IF(H34=1,"Tam Eşleşme","Kısmi Ödeme"),IF(ABS(G34)&lt;1000,"Banka Masrafı","İnsan İncelemesi"))))</f>
        <v>Tam Eşleşme</v>
      </c>
      <c r="J34" t="str">
        <f>IF(I34="Tam Eşleşme","✓ Kapatılabilir",IF(I34="Kısmi Ödeme","✓ "&amp;H34&amp;" ödeme ile kapatılabilir",IF(I34="Banka Masrafı","✓ ₺"&amp;ABS(G34)&amp;" masraf",IF(I34="Yalnız Defterde","○ Ödeme bekleniyor",IF(I34="Mükerrer Şüphesi","⚠ Manuel kontrol",IF(I34="İnsan İncelemesi","⚠ ₺"&amp;ABS(G34)&amp;" fark - kontrol",""))))))</f>
        <v>✓ Kapatılabilir</v>
      </c>
    </row>
    <row r="35" spans="1:10">
      <c r="A35" t="str">
        <f>Defter!A34</f>
        <v>D-0219</v>
      </c>
      <c r="B35" t="str">
        <f>Defter!C34</f>
        <v>Ufuk Endüstri 1</v>
      </c>
      <c r="C35" t="str">
        <f>Defter!D34</f>
        <v>FTR-2026-41935</v>
      </c>
      <c r="D35" t="str">
        <f>SUBSTITUTE(SUBSTITUTE(UPPER(C35)," ",""),"-","")</f>
        <v>FTR202641935</v>
      </c>
      <c r="E35" s="8">
        <f>Defter!E34</f>
        <v>131957</v>
      </c>
      <c r="F35" s="8" cm="1">
        <f t="array" ref="F35">SUMPRODUCT((SUBSTITUTE(SUBSTITUTE(UPPER(Banka!$C$5:$C$297)," ",""),"-","")=D35)*Banka!$D$5:$D$297)</f>
        <v>131957</v>
      </c>
      <c r="G35" s="8">
        <f>E35-F35</f>
        <v>0</v>
      </c>
      <c r="H35" cm="1">
        <f t="array" ref="H35">SUMPRODUCT((SUBSTITUTE(SUBSTITUTE(UPPER(Banka!$C$5:$C$297)," ",""),"-","")=D35)*1)</f>
        <v>1</v>
      </c>
      <c r="I35" t="str">
        <f>IF(COUNTIF($D$6:$D$277,D35)&gt;1,"Mükerrer Şüphesi",IF(H35=0,"Yalnız Defterde",IF(G35=0,IF(H35=1,"Tam Eşleşme","Kısmi Ödeme"),IF(ABS(G35)&lt;1000,"Banka Masrafı","İnsan İncelemesi"))))</f>
        <v>Tam Eşleşme</v>
      </c>
      <c r="J35" t="str">
        <f>IF(I35="Tam Eşleşme","✓ Kapatılabilir",IF(I35="Kısmi Ödeme","✓ "&amp;H35&amp;" ödeme ile kapatılabilir",IF(I35="Banka Masrafı","✓ ₺"&amp;ABS(G35)&amp;" masraf",IF(I35="Yalnız Defterde","○ Ödeme bekleniyor",IF(I35="Mükerrer Şüphesi","⚠ Manuel kontrol",IF(I35="İnsan İncelemesi","⚠ ₺"&amp;ABS(G35)&amp;" fark - kontrol",""))))))</f>
        <v>✓ Kapatılabilir</v>
      </c>
    </row>
    <row r="36" spans="1:10">
      <c r="A36" t="str">
        <f>Defter!A35</f>
        <v>D-0135</v>
      </c>
      <c r="B36" t="str">
        <f>Defter!C35</f>
        <v>Vadi Gıda 2</v>
      </c>
      <c r="C36" t="str">
        <f>Defter!D35</f>
        <v>FTR-2026-30890</v>
      </c>
      <c r="D36" t="str">
        <f>SUBSTITUTE(SUBSTITUTE(UPPER(C36)," ",""),"-","")</f>
        <v>FTR202630890</v>
      </c>
      <c r="E36" s="8">
        <f>Defter!E35</f>
        <v>207797</v>
      </c>
      <c r="F36" s="8" cm="1">
        <f t="array" ref="F36">SUMPRODUCT((SUBSTITUTE(SUBSTITUTE(UPPER(Banka!$C$5:$C$297)," ",""),"-","")=D36)*Banka!$D$5:$D$297)</f>
        <v>207797</v>
      </c>
      <c r="G36" s="8">
        <f>E36-F36</f>
        <v>0</v>
      </c>
      <c r="H36" cm="1">
        <f t="array" ref="H36">SUMPRODUCT((SUBSTITUTE(SUBSTITUTE(UPPER(Banka!$C$5:$C$297)," ",""),"-","")=D36)*1)</f>
        <v>1</v>
      </c>
      <c r="I36" t="str">
        <f>IF(COUNTIF($D$6:$D$277,D36)&gt;1,"Mükerrer Şüphesi",IF(H36=0,"Yalnız Defterde",IF(G36=0,IF(H36=1,"Tam Eşleşme","Kısmi Ödeme"),IF(ABS(G36)&lt;1000,"Banka Masrafı","İnsan İncelemesi"))))</f>
        <v>Tam Eşleşme</v>
      </c>
      <c r="J36" t="str">
        <f>IF(I36="Tam Eşleşme","✓ Kapatılabilir",IF(I36="Kısmi Ödeme","✓ "&amp;H36&amp;" ödeme ile kapatılabilir",IF(I36="Banka Masrafı","✓ ₺"&amp;ABS(G36)&amp;" masraf",IF(I36="Yalnız Defterde","○ Ödeme bekleniyor",IF(I36="Mükerrer Şüphesi","⚠ Manuel kontrol",IF(I36="İnsan İncelemesi","⚠ ₺"&amp;ABS(G36)&amp;" fark - kontrol",""))))))</f>
        <v>✓ Kapatılabilir</v>
      </c>
    </row>
    <row r="37" spans="1:10">
      <c r="A37" t="str">
        <f>Defter!A36</f>
        <v>D-0203</v>
      </c>
      <c r="B37" t="str">
        <f>Defter!C36</f>
        <v>Rota Enerji 3</v>
      </c>
      <c r="C37" t="str">
        <f>Defter!D36</f>
        <v>FTR-2026-84236</v>
      </c>
      <c r="D37" t="str">
        <f>SUBSTITUTE(SUBSTITUTE(UPPER(C37)," ",""),"-","")</f>
        <v>FTR202684236</v>
      </c>
      <c r="E37" s="8">
        <f>Defter!E36</f>
        <v>218829</v>
      </c>
      <c r="F37" s="8" cm="1">
        <f t="array" ref="F37">SUMPRODUCT((SUBSTITUTE(SUBSTITUTE(UPPER(Banka!$C$5:$C$297)," ",""),"-","")=D37)*Banka!$D$5:$D$297)</f>
        <v>218829</v>
      </c>
      <c r="G37" s="8">
        <f>E37-F37</f>
        <v>0</v>
      </c>
      <c r="H37" cm="1">
        <f t="array" ref="H37">SUMPRODUCT((SUBSTITUTE(SUBSTITUTE(UPPER(Banka!$C$5:$C$297)," ",""),"-","")=D37)*1)</f>
        <v>1</v>
      </c>
      <c r="I37" t="str">
        <f>IF(COUNTIF($D$6:$D$277,D37)&gt;1,"Mükerrer Şüphesi",IF(H37=0,"Yalnız Defterde",IF(G37=0,IF(H37=1,"Tam Eşleşme","Kısmi Ödeme"),IF(ABS(G37)&lt;1000,"Banka Masrafı","İnsan İncelemesi"))))</f>
        <v>Tam Eşleşme</v>
      </c>
      <c r="J37" t="str">
        <f>IF(I37="Tam Eşleşme","✓ Kapatılabilir",IF(I37="Kısmi Ödeme","✓ "&amp;H37&amp;" ödeme ile kapatılabilir",IF(I37="Banka Masrafı","✓ ₺"&amp;ABS(G37)&amp;" masraf",IF(I37="Yalnız Defterde","○ Ödeme bekleniyor",IF(I37="Mükerrer Şüphesi","⚠ Manuel kontrol",IF(I37="İnsan İncelemesi","⚠ ₺"&amp;ABS(G37)&amp;" fark - kontrol",""))))))</f>
        <v>✓ Kapatılabilir</v>
      </c>
    </row>
    <row r="38" spans="1:10">
      <c r="A38" t="str">
        <f>Defter!A37</f>
        <v>D-0223</v>
      </c>
      <c r="B38" t="str">
        <f>Defter!C37</f>
        <v>Boreal Otomotiv 1</v>
      </c>
      <c r="C38" t="str">
        <f>Defter!D37</f>
        <v>FTR-2026-85314</v>
      </c>
      <c r="D38" t="str">
        <f>SUBSTITUTE(SUBSTITUTE(UPPER(C38)," ",""),"-","")</f>
        <v>FTR202685314</v>
      </c>
      <c r="E38" s="8">
        <f>Defter!E37</f>
        <v>75749</v>
      </c>
      <c r="F38" s="8" cm="1">
        <f t="array" ref="F38">SUMPRODUCT((SUBSTITUTE(SUBSTITUTE(UPPER(Banka!$C$5:$C$297)," ",""),"-","")=D38)*Banka!$D$5:$D$297)</f>
        <v>75749</v>
      </c>
      <c r="G38" s="8">
        <f>E38-F38</f>
        <v>0</v>
      </c>
      <c r="H38" cm="1">
        <f t="array" ref="H38">SUMPRODUCT((SUBSTITUTE(SUBSTITUTE(UPPER(Banka!$C$5:$C$297)," ",""),"-","")=D38)*1)</f>
        <v>1</v>
      </c>
      <c r="I38" t="str">
        <f>IF(COUNTIF($D$6:$D$277,D38)&gt;1,"Mükerrer Şüphesi",IF(H38=0,"Yalnız Defterde",IF(G38=0,IF(H38=1,"Tam Eşleşme","Kısmi Ödeme"),IF(ABS(G38)&lt;1000,"Banka Masrafı","İnsan İncelemesi"))))</f>
        <v>Tam Eşleşme</v>
      </c>
      <c r="J38" t="str">
        <f>IF(I38="Tam Eşleşme","✓ Kapatılabilir",IF(I38="Kısmi Ödeme","✓ "&amp;H38&amp;" ödeme ile kapatılabilir",IF(I38="Banka Masrafı","✓ ₺"&amp;ABS(G38)&amp;" masraf",IF(I38="Yalnız Defterde","○ Ödeme bekleniyor",IF(I38="Mükerrer Şüphesi","⚠ Manuel kontrol",IF(I38="İnsan İncelemesi","⚠ ₺"&amp;ABS(G38)&amp;" fark - kontrol",""))))))</f>
        <v>✓ Kapatılabilir</v>
      </c>
    </row>
    <row r="39" spans="1:10">
      <c r="A39" t="str">
        <f>Defter!A38</f>
        <v>D-0149</v>
      </c>
      <c r="B39" t="str">
        <f>Defter!C38</f>
        <v>Pera Gıda 1</v>
      </c>
      <c r="C39" t="str">
        <f>Defter!D38</f>
        <v>FTR-2026-74130</v>
      </c>
      <c r="D39" t="str">
        <f>SUBSTITUTE(SUBSTITUTE(UPPER(C39)," ",""),"-","")</f>
        <v>FTR202674130</v>
      </c>
      <c r="E39" s="8">
        <f>Defter!E38</f>
        <v>219622</v>
      </c>
      <c r="F39" s="8" cm="1">
        <f t="array" ref="F39">SUMPRODUCT((SUBSTITUTE(SUBSTITUTE(UPPER(Banka!$C$5:$C$297)," ",""),"-","")=D39)*Banka!$D$5:$D$297)</f>
        <v>219622</v>
      </c>
      <c r="G39" s="8">
        <f>E39-F39</f>
        <v>0</v>
      </c>
      <c r="H39" cm="1">
        <f t="array" ref="H39">SUMPRODUCT((SUBSTITUTE(SUBSTITUTE(UPPER(Banka!$C$5:$C$297)," ",""),"-","")=D39)*1)</f>
        <v>1</v>
      </c>
      <c r="I39" t="str">
        <f>IF(COUNTIF($D$6:$D$277,D39)&gt;1,"Mükerrer Şüphesi",IF(H39=0,"Yalnız Defterde",IF(G39=0,IF(H39=1,"Tam Eşleşme","Kısmi Ödeme"),IF(ABS(G39)&lt;1000,"Banka Masrafı","İnsan İncelemesi"))))</f>
        <v>Tam Eşleşme</v>
      </c>
      <c r="J39" t="str">
        <f>IF(I39="Tam Eşleşme","✓ Kapatılabilir",IF(I39="Kısmi Ödeme","✓ "&amp;H39&amp;" ödeme ile kapatılabilir",IF(I39="Banka Masrafı","✓ ₺"&amp;ABS(G39)&amp;" masraf",IF(I39="Yalnız Defterde","○ Ödeme bekleniyor",IF(I39="Mükerrer Şüphesi","⚠ Manuel kontrol",IF(I39="İnsan İncelemesi","⚠ ₺"&amp;ABS(G39)&amp;" fark - kontrol",""))))))</f>
        <v>✓ Kapatılabilir</v>
      </c>
    </row>
    <row r="40" spans="1:10">
      <c r="A40" t="str">
        <f>Defter!A39</f>
        <v>D-0256</v>
      </c>
      <c r="B40" t="str">
        <f>Defter!C39</f>
        <v>Hazar Otomotiv 1</v>
      </c>
      <c r="C40" t="str">
        <f>Defter!D39</f>
        <v>FTR-2026-45838</v>
      </c>
      <c r="D40" t="str">
        <f>SUBSTITUTE(SUBSTITUTE(UPPER(C40)," ",""),"-","")</f>
        <v>FTR202645838</v>
      </c>
      <c r="E40" s="8">
        <f>Defter!E39</f>
        <v>86692</v>
      </c>
      <c r="F40" s="8" cm="1">
        <f t="array" ref="F40">SUMPRODUCT((SUBSTITUTE(SUBSTITUTE(UPPER(Banka!$C$5:$C$297)," ",""),"-","")=D40)*Banka!$D$5:$D$297)</f>
        <v>0</v>
      </c>
      <c r="G40" s="8">
        <f>E40-F40</f>
        <v>86692</v>
      </c>
      <c r="H40" cm="1">
        <f t="array" ref="H40">SUMPRODUCT((SUBSTITUTE(SUBSTITUTE(UPPER(Banka!$C$5:$C$297)," ",""),"-","")=D40)*1)</f>
        <v>0</v>
      </c>
      <c r="I40" t="str">
        <f>IF(COUNTIF($D$6:$D$277,D40)&gt;1,"Mükerrer Şüphesi",IF(H40=0,"Yalnız Defterde",IF(G40=0,IF(H40=1,"Tam Eşleşme","Kısmi Ödeme"),IF(ABS(G40)&lt;1000,"Banka Masrafı","İnsan İncelemesi"))))</f>
        <v>Yalnız Defterde</v>
      </c>
      <c r="J40" t="str">
        <f>IF(I40="Tam Eşleşme","✓ Kapatılabilir",IF(I40="Kısmi Ödeme","✓ "&amp;H40&amp;" ödeme ile kapatılabilir",IF(I40="Banka Masrafı","✓ ₺"&amp;ABS(G40)&amp;" masraf",IF(I40="Yalnız Defterde","○ Ödeme bekleniyor",IF(I40="Mükerrer Şüphesi","⚠ Manuel kontrol",IF(I40="İnsan İncelemesi","⚠ ₺"&amp;ABS(G40)&amp;" fark - kontrol",""))))))</f>
        <v>○ Ödeme bekleniyor</v>
      </c>
    </row>
    <row r="41" spans="1:10">
      <c r="A41" t="str">
        <f>Defter!A40</f>
        <v>D-0061</v>
      </c>
      <c r="B41" t="str">
        <f>Defter!C40</f>
        <v>Boreal Teknoloji 3</v>
      </c>
      <c r="C41" t="str">
        <f>Defter!D40</f>
        <v>FTR-2026-78603</v>
      </c>
      <c r="D41" t="str">
        <f>SUBSTITUTE(SUBSTITUTE(UPPER(C41)," ",""),"-","")</f>
        <v>FTR202678603</v>
      </c>
      <c r="E41" s="8">
        <f>Defter!E40</f>
        <v>67372</v>
      </c>
      <c r="F41" s="8" cm="1">
        <f t="array" ref="F41">SUMPRODUCT((SUBSTITUTE(SUBSTITUTE(UPPER(Banka!$C$5:$C$297)," ",""),"-","")=D41)*Banka!$D$5:$D$297)</f>
        <v>67372</v>
      </c>
      <c r="G41" s="8">
        <f>E41-F41</f>
        <v>0</v>
      </c>
      <c r="H41" cm="1">
        <f t="array" ref="H41">SUMPRODUCT((SUBSTITUTE(SUBSTITUTE(UPPER(Banka!$C$5:$C$297)," ",""),"-","")=D41)*1)</f>
        <v>1</v>
      </c>
      <c r="I41" t="str">
        <f>IF(COUNTIF($D$6:$D$277,D41)&gt;1,"Mükerrer Şüphesi",IF(H41=0,"Yalnız Defterde",IF(G41=0,IF(H41=1,"Tam Eşleşme","Kısmi Ödeme"),IF(ABS(G41)&lt;1000,"Banka Masrafı","İnsan İncelemesi"))))</f>
        <v>Tam Eşleşme</v>
      </c>
      <c r="J41" t="str">
        <f>IF(I41="Tam Eşleşme","✓ Kapatılabilir",IF(I41="Kısmi Ödeme","✓ "&amp;H41&amp;" ödeme ile kapatılabilir",IF(I41="Banka Masrafı","✓ ₺"&amp;ABS(G41)&amp;" masraf",IF(I41="Yalnız Defterde","○ Ödeme bekleniyor",IF(I41="Mükerrer Şüphesi","⚠ Manuel kontrol",IF(I41="İnsan İncelemesi","⚠ ₺"&amp;ABS(G41)&amp;" fark - kontrol",""))))))</f>
        <v>✓ Kapatılabilir</v>
      </c>
    </row>
    <row r="42" spans="1:10">
      <c r="A42" t="str">
        <f>Defter!A41</f>
        <v>D-0127</v>
      </c>
      <c r="B42" t="str">
        <f>Defter!C41</f>
        <v>Boreal Gıda 2</v>
      </c>
      <c r="C42" t="str">
        <f>Defter!D41</f>
        <v>FTR-2026-91894</v>
      </c>
      <c r="D42" t="str">
        <f>SUBSTITUTE(SUBSTITUTE(UPPER(C42)," ",""),"-","")</f>
        <v>FTR202691894</v>
      </c>
      <c r="E42" s="8">
        <f>Defter!E41</f>
        <v>162694</v>
      </c>
      <c r="F42" s="8" cm="1">
        <f t="array" ref="F42">SUMPRODUCT((SUBSTITUTE(SUBSTITUTE(UPPER(Banka!$C$5:$C$297)," ",""),"-","")=D42)*Banka!$D$5:$D$297)</f>
        <v>162694</v>
      </c>
      <c r="G42" s="8">
        <f>E42-F42</f>
        <v>0</v>
      </c>
      <c r="H42" cm="1">
        <f t="array" ref="H42">SUMPRODUCT((SUBSTITUTE(SUBSTITUTE(UPPER(Banka!$C$5:$C$297)," ",""),"-","")=D42)*1)</f>
        <v>1</v>
      </c>
      <c r="I42" t="str">
        <f>IF(COUNTIF($D$6:$D$277,D42)&gt;1,"Mükerrer Şüphesi",IF(H42=0,"Yalnız Defterde",IF(G42=0,IF(H42=1,"Tam Eşleşme","Kısmi Ödeme"),IF(ABS(G42)&lt;1000,"Banka Masrafı","İnsan İncelemesi"))))</f>
        <v>Tam Eşleşme</v>
      </c>
      <c r="J42" t="str">
        <f>IF(I42="Tam Eşleşme","✓ Kapatılabilir",IF(I42="Kısmi Ödeme","✓ "&amp;H42&amp;" ödeme ile kapatılabilir",IF(I42="Banka Masrafı","✓ ₺"&amp;ABS(G42)&amp;" masraf",IF(I42="Yalnız Defterde","○ Ödeme bekleniyor",IF(I42="Mükerrer Şüphesi","⚠ Manuel kontrol",IF(I42="İnsan İncelemesi","⚠ ₺"&amp;ABS(G42)&amp;" fark - kontrol",""))))))</f>
        <v>✓ Kapatılabilir</v>
      </c>
    </row>
    <row r="43" spans="1:10">
      <c r="A43" t="str">
        <f>Defter!A42</f>
        <v>D-0096</v>
      </c>
      <c r="B43" t="str">
        <f>Defter!C42</f>
        <v>Vadi Gıda 2</v>
      </c>
      <c r="C43" t="str">
        <f>Defter!D42</f>
        <v>FTR-2026-45604</v>
      </c>
      <c r="D43" t="str">
        <f>SUBSTITUTE(SUBSTITUTE(UPPER(C43)," ",""),"-","")</f>
        <v>FTR202645604</v>
      </c>
      <c r="E43" s="8">
        <f>Defter!E42</f>
        <v>86126</v>
      </c>
      <c r="F43" s="8" cm="1">
        <f t="array" ref="F43">SUMPRODUCT((SUBSTITUTE(SUBSTITUTE(UPPER(Banka!$C$5:$C$297)," ",""),"-","")=D43)*Banka!$D$5:$D$297)</f>
        <v>86126</v>
      </c>
      <c r="G43" s="8">
        <f>E43-F43</f>
        <v>0</v>
      </c>
      <c r="H43" cm="1">
        <f t="array" ref="H43">SUMPRODUCT((SUBSTITUTE(SUBSTITUTE(UPPER(Banka!$C$5:$C$297)," ",""),"-","")=D43)*1)</f>
        <v>1</v>
      </c>
      <c r="I43" t="str">
        <f>IF(COUNTIF($D$6:$D$277,D43)&gt;1,"Mükerrer Şüphesi",IF(H43=0,"Yalnız Defterde",IF(G43=0,IF(H43=1,"Tam Eşleşme","Kısmi Ödeme"),IF(ABS(G43)&lt;1000,"Banka Masrafı","İnsan İncelemesi"))))</f>
        <v>Tam Eşleşme</v>
      </c>
      <c r="J43" t="str">
        <f>IF(I43="Tam Eşleşme","✓ Kapatılabilir",IF(I43="Kısmi Ödeme","✓ "&amp;H43&amp;" ödeme ile kapatılabilir",IF(I43="Banka Masrafı","✓ ₺"&amp;ABS(G43)&amp;" masraf",IF(I43="Yalnız Defterde","○ Ödeme bekleniyor",IF(I43="Mükerrer Şüphesi","⚠ Manuel kontrol",IF(I43="İnsan İncelemesi","⚠ ₺"&amp;ABS(G43)&amp;" fark - kontrol",""))))))</f>
        <v>✓ Kapatılabilir</v>
      </c>
    </row>
    <row r="44" spans="1:10">
      <c r="A44" t="str">
        <f>Defter!A43</f>
        <v>D-0146</v>
      </c>
      <c r="B44" t="str">
        <f>Defter!C43</f>
        <v>Sentez Lojistik 1</v>
      </c>
      <c r="C44" t="str">
        <f>Defter!D43</f>
        <v>FTR-2026-84641</v>
      </c>
      <c r="D44" t="str">
        <f>SUBSTITUTE(SUBSTITUTE(UPPER(C44)," ",""),"-","")</f>
        <v>FTR202684641</v>
      </c>
      <c r="E44" s="8">
        <f>Defter!E43</f>
        <v>103051</v>
      </c>
      <c r="F44" s="8" cm="1">
        <f t="array" ref="F44">SUMPRODUCT((SUBSTITUTE(SUBSTITUTE(UPPER(Banka!$C$5:$C$297)," ",""),"-","")=D44)*Banka!$D$5:$D$297)</f>
        <v>103051</v>
      </c>
      <c r="G44" s="8">
        <f>E44-F44</f>
        <v>0</v>
      </c>
      <c r="H44" cm="1">
        <f t="array" ref="H44">SUMPRODUCT((SUBSTITUTE(SUBSTITUTE(UPPER(Banka!$C$5:$C$297)," ",""),"-","")=D44)*1)</f>
        <v>1</v>
      </c>
      <c r="I44" t="str">
        <f>IF(COUNTIF($D$6:$D$277,D44)&gt;1,"Mükerrer Şüphesi",IF(H44=0,"Yalnız Defterde",IF(G44=0,IF(H44=1,"Tam Eşleşme","Kısmi Ödeme"),IF(ABS(G44)&lt;1000,"Banka Masrafı","İnsan İncelemesi"))))</f>
        <v>Tam Eşleşme</v>
      </c>
      <c r="J44" t="str">
        <f>IF(I44="Tam Eşleşme","✓ Kapatılabilir",IF(I44="Kısmi Ödeme","✓ "&amp;H44&amp;" ödeme ile kapatılabilir",IF(I44="Banka Masrafı","✓ ₺"&amp;ABS(G44)&amp;" masraf",IF(I44="Yalnız Defterde","○ Ödeme bekleniyor",IF(I44="Mükerrer Şüphesi","⚠ Manuel kontrol",IF(I44="İnsan İncelemesi","⚠ ₺"&amp;ABS(G44)&amp;" fark - kontrol",""))))))</f>
        <v>✓ Kapatılabilir</v>
      </c>
    </row>
    <row r="45" spans="1:10">
      <c r="A45" t="str">
        <f>Defter!A44</f>
        <v>D-0033</v>
      </c>
      <c r="B45" t="str">
        <f>Defter!C44</f>
        <v>Mavi Otomotiv 3</v>
      </c>
      <c r="C45" t="str">
        <f>Defter!D44</f>
        <v>FTR-2026-91837</v>
      </c>
      <c r="D45" t="str">
        <f>SUBSTITUTE(SUBSTITUTE(UPPER(C45)," ",""),"-","")</f>
        <v>FTR202691837</v>
      </c>
      <c r="E45" s="8">
        <f>Defter!E44</f>
        <v>90348</v>
      </c>
      <c r="F45" s="8" cm="1">
        <f t="array" ref="F45">SUMPRODUCT((SUBSTITUTE(SUBSTITUTE(UPPER(Banka!$C$5:$C$297)," ",""),"-","")=D45)*Banka!$D$5:$D$297)</f>
        <v>90348</v>
      </c>
      <c r="G45" s="8">
        <f>E45-F45</f>
        <v>0</v>
      </c>
      <c r="H45" cm="1">
        <f t="array" ref="H45">SUMPRODUCT((SUBSTITUTE(SUBSTITUTE(UPPER(Banka!$C$5:$C$297)," ",""),"-","")=D45)*1)</f>
        <v>1</v>
      </c>
      <c r="I45" t="str">
        <f>IF(COUNTIF($D$6:$D$277,D45)&gt;1,"Mükerrer Şüphesi",IF(H45=0,"Yalnız Defterde",IF(G45=0,IF(H45=1,"Tam Eşleşme","Kısmi Ödeme"),IF(ABS(G45)&lt;1000,"Banka Masrafı","İnsan İncelemesi"))))</f>
        <v>Tam Eşleşme</v>
      </c>
      <c r="J45" t="str">
        <f>IF(I45="Tam Eşleşme","✓ Kapatılabilir",IF(I45="Kısmi Ödeme","✓ "&amp;H45&amp;" ödeme ile kapatılabilir",IF(I45="Banka Masrafı","✓ ₺"&amp;ABS(G45)&amp;" masraf",IF(I45="Yalnız Defterde","○ Ödeme bekleniyor",IF(I45="Mükerrer Şüphesi","⚠ Manuel kontrol",IF(I45="İnsan İncelemesi","⚠ ₺"&amp;ABS(G45)&amp;" fark - kontrol",""))))))</f>
        <v>✓ Kapatılabilir</v>
      </c>
    </row>
    <row r="46" spans="1:10">
      <c r="A46" t="str">
        <f>Defter!A45</f>
        <v>D-0056</v>
      </c>
      <c r="B46" t="str">
        <f>Defter!C45</f>
        <v>Hazar Teknoloji 3</v>
      </c>
      <c r="C46" t="str">
        <f>Defter!D45</f>
        <v>FTR-2026-71741</v>
      </c>
      <c r="D46" t="str">
        <f>SUBSTITUTE(SUBSTITUTE(UPPER(C46)," ",""),"-","")</f>
        <v>FTR202671741</v>
      </c>
      <c r="E46" s="8">
        <f>Defter!E45</f>
        <v>52943</v>
      </c>
      <c r="F46" s="8" cm="1">
        <f t="array" ref="F46">SUMPRODUCT((SUBSTITUTE(SUBSTITUTE(UPPER(Banka!$C$5:$C$297)," ",""),"-","")=D46)*Banka!$D$5:$D$297)</f>
        <v>52943</v>
      </c>
      <c r="G46" s="8">
        <f>E46-F46</f>
        <v>0</v>
      </c>
      <c r="H46" cm="1">
        <f t="array" ref="H46">SUMPRODUCT((SUBSTITUTE(SUBSTITUTE(UPPER(Banka!$C$5:$C$297)," ",""),"-","")=D46)*1)</f>
        <v>1</v>
      </c>
      <c r="I46" t="str">
        <f>IF(COUNTIF($D$6:$D$277,D46)&gt;1,"Mükerrer Şüphesi",IF(H46=0,"Yalnız Defterde",IF(G46=0,IF(H46=1,"Tam Eşleşme","Kısmi Ödeme"),IF(ABS(G46)&lt;1000,"Banka Masrafı","İnsan İncelemesi"))))</f>
        <v>Tam Eşleşme</v>
      </c>
      <c r="J46" t="str">
        <f>IF(I46="Tam Eşleşme","✓ Kapatılabilir",IF(I46="Kısmi Ödeme","✓ "&amp;H46&amp;" ödeme ile kapatılabilir",IF(I46="Banka Masrafı","✓ ₺"&amp;ABS(G46)&amp;" masraf",IF(I46="Yalnız Defterde","○ Ödeme bekleniyor",IF(I46="Mükerrer Şüphesi","⚠ Manuel kontrol",IF(I46="İnsan İncelemesi","⚠ ₺"&amp;ABS(G46)&amp;" fark - kontrol",""))))))</f>
        <v>✓ Kapatılabilir</v>
      </c>
    </row>
    <row r="47" spans="1:10">
      <c r="A47" t="str">
        <f>Defter!A46</f>
        <v>D-0150</v>
      </c>
      <c r="B47" t="str">
        <f>Defter!C46</f>
        <v>Nehir Otomotiv 2</v>
      </c>
      <c r="C47" t="str">
        <f>Defter!D46</f>
        <v>FTR-2026-16654</v>
      </c>
      <c r="D47" t="str">
        <f>SUBSTITUTE(SUBSTITUTE(UPPER(C47)," ",""),"-","")</f>
        <v>FTR202616654</v>
      </c>
      <c r="E47" s="8">
        <f>Defter!E46</f>
        <v>95683</v>
      </c>
      <c r="F47" s="8" cm="1">
        <f t="array" ref="F47">SUMPRODUCT((SUBSTITUTE(SUBSTITUTE(UPPER(Banka!$C$5:$C$297)," ",""),"-","")=D47)*Banka!$D$5:$D$297)</f>
        <v>95683</v>
      </c>
      <c r="G47" s="8">
        <f>E47-F47</f>
        <v>0</v>
      </c>
      <c r="H47" cm="1">
        <f t="array" ref="H47">SUMPRODUCT((SUBSTITUTE(SUBSTITUTE(UPPER(Banka!$C$5:$C$297)," ",""),"-","")=D47)*1)</f>
        <v>1</v>
      </c>
      <c r="I47" t="str">
        <f>IF(COUNTIF($D$6:$D$277,D47)&gt;1,"Mükerrer Şüphesi",IF(H47=0,"Yalnız Defterde",IF(G47=0,IF(H47=1,"Tam Eşleşme","Kısmi Ödeme"),IF(ABS(G47)&lt;1000,"Banka Masrafı","İnsan İncelemesi"))))</f>
        <v>Tam Eşleşme</v>
      </c>
      <c r="J47" t="str">
        <f>IF(I47="Tam Eşleşme","✓ Kapatılabilir",IF(I47="Kısmi Ödeme","✓ "&amp;H47&amp;" ödeme ile kapatılabilir",IF(I47="Banka Masrafı","✓ ₺"&amp;ABS(G47)&amp;" masraf",IF(I47="Yalnız Defterde","○ Ödeme bekleniyor",IF(I47="Mükerrer Şüphesi","⚠ Manuel kontrol",IF(I47="İnsan İncelemesi","⚠ ₺"&amp;ABS(G47)&amp;" fark - kontrol",""))))))</f>
        <v>✓ Kapatılabilir</v>
      </c>
    </row>
    <row r="48" spans="1:10">
      <c r="A48" t="str">
        <f>Defter!A47</f>
        <v>D-0189</v>
      </c>
      <c r="B48" t="str">
        <f>Defter!C47</f>
        <v>Çınar Lojistik 3</v>
      </c>
      <c r="C48" t="str">
        <f>Defter!D47</f>
        <v>FTR-2026-36623</v>
      </c>
      <c r="D48" t="str">
        <f>SUBSTITUTE(SUBSTITUTE(UPPER(C48)," ",""),"-","")</f>
        <v>FTR202636623</v>
      </c>
      <c r="E48" s="8">
        <f>Defter!E47</f>
        <v>126353</v>
      </c>
      <c r="F48" s="8" cm="1">
        <f t="array" ref="F48">SUMPRODUCT((SUBSTITUTE(SUBSTITUTE(UPPER(Banka!$C$5:$C$297)," ",""),"-","")=D48)*Banka!$D$5:$D$297)</f>
        <v>126353</v>
      </c>
      <c r="G48" s="8">
        <f>E48-F48</f>
        <v>0</v>
      </c>
      <c r="H48" cm="1">
        <f t="array" ref="H48">SUMPRODUCT((SUBSTITUTE(SUBSTITUTE(UPPER(Banka!$C$5:$C$297)," ",""),"-","")=D48)*1)</f>
        <v>1</v>
      </c>
      <c r="I48" t="str">
        <f>IF(COUNTIF($D$6:$D$277,D48)&gt;1,"Mükerrer Şüphesi",IF(H48=0,"Yalnız Defterde",IF(G48=0,IF(H48=1,"Tam Eşleşme","Kısmi Ödeme"),IF(ABS(G48)&lt;1000,"Banka Masrafı","İnsan İncelemesi"))))</f>
        <v>Tam Eşleşme</v>
      </c>
      <c r="J48" t="str">
        <f>IF(I48="Tam Eşleşme","✓ Kapatılabilir",IF(I48="Kısmi Ödeme","✓ "&amp;H48&amp;" ödeme ile kapatılabilir",IF(I48="Banka Masrafı","✓ ₺"&amp;ABS(G48)&amp;" masraf",IF(I48="Yalnız Defterde","○ Ödeme bekleniyor",IF(I48="Mükerrer Şüphesi","⚠ Manuel kontrol",IF(I48="İnsan İncelemesi","⚠ ₺"&amp;ABS(G48)&amp;" fark - kontrol",""))))))</f>
        <v>✓ Kapatılabilir</v>
      </c>
    </row>
    <row r="49" spans="1:10">
      <c r="A49" t="str">
        <f>Defter!A48</f>
        <v>D-0250</v>
      </c>
      <c r="B49" t="str">
        <f>Defter!C48</f>
        <v>Nehir Gıda 3</v>
      </c>
      <c r="C49" t="str">
        <f>Defter!D48</f>
        <v>FTR-2026-21923</v>
      </c>
      <c r="D49" t="str">
        <f>SUBSTITUTE(SUBSTITUTE(UPPER(C49)," ",""),"-","")</f>
        <v>FTR202621923</v>
      </c>
      <c r="E49" s="8">
        <f>Defter!E48</f>
        <v>212317</v>
      </c>
      <c r="F49" s="8" cm="1">
        <f t="array" ref="F49">SUMPRODUCT((SUBSTITUTE(SUBSTITUTE(UPPER(Banka!$C$5:$C$297)," ",""),"-","")=D49)*Banka!$D$5:$D$297)</f>
        <v>211823</v>
      </c>
      <c r="G49" s="8">
        <f>E49-F49</f>
        <v>494</v>
      </c>
      <c r="H49" cm="1">
        <f t="array" ref="H49">SUMPRODUCT((SUBSTITUTE(SUBSTITUTE(UPPER(Banka!$C$5:$C$297)," ",""),"-","")=D49)*1)</f>
        <v>1</v>
      </c>
      <c r="I49" t="str">
        <f>IF(COUNTIF($D$6:$D$277,D49)&gt;1,"Mükerrer Şüphesi",IF(H49=0,"Yalnız Defterde",IF(G49=0,IF(H49=1,"Tam Eşleşme","Kısmi Ödeme"),IF(ABS(G49)&lt;1000,"Banka Masrafı","İnsan İncelemesi"))))</f>
        <v>Banka Masrafı</v>
      </c>
      <c r="J49" t="str">
        <f>IF(I49="Tam Eşleşme","✓ Kapatılabilir",IF(I49="Kısmi Ödeme","✓ "&amp;H49&amp;" ödeme ile kapatılabilir",IF(I49="Banka Masrafı","✓ ₺"&amp;ABS(G49)&amp;" masraf",IF(I49="Yalnız Defterde","○ Ödeme bekleniyor",IF(I49="Mükerrer Şüphesi","⚠ Manuel kontrol",IF(I49="İnsan İncelemesi","⚠ ₺"&amp;ABS(G49)&amp;" fark - kontrol",""))))))</f>
        <v>✓ ₺494 masraf</v>
      </c>
    </row>
    <row r="50" spans="1:10">
      <c r="A50" t="str">
        <f>Defter!A49</f>
        <v>D-0044</v>
      </c>
      <c r="B50" t="str">
        <f>Defter!C49</f>
        <v>Güven Endüstri 1</v>
      </c>
      <c r="C50" t="str">
        <f>Defter!D49</f>
        <v>FTR-2026-93507</v>
      </c>
      <c r="D50" t="str">
        <f>SUBSTITUTE(SUBSTITUTE(UPPER(C50)," ",""),"-","")</f>
        <v>FTR202693507</v>
      </c>
      <c r="E50" s="8">
        <f>Defter!E49</f>
        <v>53626</v>
      </c>
      <c r="F50" s="8" cm="1">
        <f t="array" ref="F50">SUMPRODUCT((SUBSTITUTE(SUBSTITUTE(UPPER(Banka!$C$5:$C$297)," ",""),"-","")=D50)*Banka!$D$5:$D$297)</f>
        <v>53626</v>
      </c>
      <c r="G50" s="8">
        <f>E50-F50</f>
        <v>0</v>
      </c>
      <c r="H50" cm="1">
        <f t="array" ref="H50">SUMPRODUCT((SUBSTITUTE(SUBSTITUTE(UPPER(Banka!$C$5:$C$297)," ",""),"-","")=D50)*1)</f>
        <v>1</v>
      </c>
      <c r="I50" t="str">
        <f>IF(COUNTIF($D$6:$D$277,D50)&gt;1,"Mükerrer Şüphesi",IF(H50=0,"Yalnız Defterde",IF(G50=0,IF(H50=1,"Tam Eşleşme","Kısmi Ödeme"),IF(ABS(G50)&lt;1000,"Banka Masrafı","İnsan İncelemesi"))))</f>
        <v>Tam Eşleşme</v>
      </c>
      <c r="J50" t="str">
        <f>IF(I50="Tam Eşleşme","✓ Kapatılabilir",IF(I50="Kısmi Ödeme","✓ "&amp;H50&amp;" ödeme ile kapatılabilir",IF(I50="Banka Masrafı","✓ ₺"&amp;ABS(G50)&amp;" masraf",IF(I50="Yalnız Defterde","○ Ödeme bekleniyor",IF(I50="Mükerrer Şüphesi","⚠ Manuel kontrol",IF(I50="İnsan İncelemesi","⚠ ₺"&amp;ABS(G50)&amp;" fark - kontrol",""))))))</f>
        <v>✓ Kapatılabilir</v>
      </c>
    </row>
    <row r="51" spans="1:10">
      <c r="A51" t="str">
        <f>Defter!A50</f>
        <v>D-0222</v>
      </c>
      <c r="B51" t="str">
        <f>Defter!C50</f>
        <v>Atlas Otomotiv 2</v>
      </c>
      <c r="C51" t="str">
        <f>Defter!D50</f>
        <v>FTR-2026-90865</v>
      </c>
      <c r="D51" t="str">
        <f>SUBSTITUTE(SUBSTITUTE(UPPER(C51)," ",""),"-","")</f>
        <v>FTR202690865</v>
      </c>
      <c r="E51" s="8">
        <f>Defter!E50</f>
        <v>181608</v>
      </c>
      <c r="F51" s="8" cm="1">
        <f t="array" ref="F51">SUMPRODUCT((SUBSTITUTE(SUBSTITUTE(UPPER(Banka!$C$5:$C$297)," ",""),"-","")=D51)*Banka!$D$5:$D$297)</f>
        <v>181608</v>
      </c>
      <c r="G51" s="8">
        <f>E51-F51</f>
        <v>0</v>
      </c>
      <c r="H51" cm="1">
        <f t="array" ref="H51">SUMPRODUCT((SUBSTITUTE(SUBSTITUTE(UPPER(Banka!$C$5:$C$297)," ",""),"-","")=D51)*1)</f>
        <v>1</v>
      </c>
      <c r="I51" t="str">
        <f>IF(COUNTIF($D$6:$D$277,D51)&gt;1,"Mükerrer Şüphesi",IF(H51=0,"Yalnız Defterde",IF(G51=0,IF(H51=1,"Tam Eşleşme","Kısmi Ödeme"),IF(ABS(G51)&lt;1000,"Banka Masrafı","İnsan İncelemesi"))))</f>
        <v>Tam Eşleşme</v>
      </c>
      <c r="J51" t="str">
        <f>IF(I51="Tam Eşleşme","✓ Kapatılabilir",IF(I51="Kısmi Ödeme","✓ "&amp;H51&amp;" ödeme ile kapatılabilir",IF(I51="Banka Masrafı","✓ ₺"&amp;ABS(G51)&amp;" masraf",IF(I51="Yalnız Defterde","○ Ödeme bekleniyor",IF(I51="Mükerrer Şüphesi","⚠ Manuel kontrol",IF(I51="İnsan İncelemesi","⚠ ₺"&amp;ABS(G51)&amp;" fark - kontrol",""))))))</f>
        <v>✓ Kapatılabilir</v>
      </c>
    </row>
    <row r="52" spans="1:10">
      <c r="A52" t="str">
        <f>Defter!A51</f>
        <v>D-0117</v>
      </c>
      <c r="B52" t="str">
        <f>Defter!C51</f>
        <v>Tuna Otomotiv 3</v>
      </c>
      <c r="C52" t="str">
        <f>Defter!D51</f>
        <v>FTR-2026-74122</v>
      </c>
      <c r="D52" t="str">
        <f>SUBSTITUTE(SUBSTITUTE(UPPER(C52)," ",""),"-","")</f>
        <v>FTR202674122</v>
      </c>
      <c r="E52" s="8">
        <f>Defter!E51</f>
        <v>28637</v>
      </c>
      <c r="F52" s="8" cm="1">
        <f t="array" ref="F52">SUMPRODUCT((SUBSTITUTE(SUBSTITUTE(UPPER(Banka!$C$5:$C$297)," ",""),"-","")=D52)*Banka!$D$5:$D$297)</f>
        <v>28637</v>
      </c>
      <c r="G52" s="8">
        <f>E52-F52</f>
        <v>0</v>
      </c>
      <c r="H52" cm="1">
        <f t="array" ref="H52">SUMPRODUCT((SUBSTITUTE(SUBSTITUTE(UPPER(Banka!$C$5:$C$297)," ",""),"-","")=D52)*1)</f>
        <v>1</v>
      </c>
      <c r="I52" t="str">
        <f>IF(COUNTIF($D$6:$D$277,D52)&gt;1,"Mükerrer Şüphesi",IF(H52=0,"Yalnız Defterde",IF(G52=0,IF(H52=1,"Tam Eşleşme","Kısmi Ödeme"),IF(ABS(G52)&lt;1000,"Banka Masrafı","İnsan İncelemesi"))))</f>
        <v>Tam Eşleşme</v>
      </c>
      <c r="J52" t="str">
        <f>IF(I52="Tam Eşleşme","✓ Kapatılabilir",IF(I52="Kısmi Ödeme","✓ "&amp;H52&amp;" ödeme ile kapatılabilir",IF(I52="Banka Masrafı","✓ ₺"&amp;ABS(G52)&amp;" masraf",IF(I52="Yalnız Defterde","○ Ödeme bekleniyor",IF(I52="Mükerrer Şüphesi","⚠ Manuel kontrol",IF(I52="İnsan İncelemesi","⚠ ₺"&amp;ABS(G52)&amp;" fark - kontrol",""))))))</f>
        <v>✓ Kapatılabilir</v>
      </c>
    </row>
    <row r="53" spans="1:10">
      <c r="A53" t="str">
        <f>Defter!A52</f>
        <v>D-0233</v>
      </c>
      <c r="B53" t="str">
        <f>Defter!C52</f>
        <v>İdea Lojistik 3</v>
      </c>
      <c r="C53" t="str">
        <f>Defter!D52</f>
        <v>FTR-2026-20062</v>
      </c>
      <c r="D53" t="str">
        <f>SUBSTITUTE(SUBSTITUTE(UPPER(C53)," ",""),"-","")</f>
        <v>FTR202620062</v>
      </c>
      <c r="E53" s="8">
        <f>Defter!E52</f>
        <v>179970</v>
      </c>
      <c r="F53" s="8" cm="1">
        <f t="array" ref="F53">SUMPRODUCT((SUBSTITUTE(SUBSTITUTE(UPPER(Banka!$C$5:$C$297)," ",""),"-","")=D53)*Banka!$D$5:$D$297)</f>
        <v>179970</v>
      </c>
      <c r="G53" s="8">
        <f>E53-F53</f>
        <v>0</v>
      </c>
      <c r="H53" cm="1">
        <f t="array" ref="H53">SUMPRODUCT((SUBSTITUTE(SUBSTITUTE(UPPER(Banka!$C$5:$C$297)," ",""),"-","")=D53)*1)</f>
        <v>2</v>
      </c>
      <c r="I53" t="str">
        <f>IF(COUNTIF($D$6:$D$277,D53)&gt;1,"Mükerrer Şüphesi",IF(H53=0,"Yalnız Defterde",IF(G53=0,IF(H53=1,"Tam Eşleşme","Kısmi Ödeme"),IF(ABS(G53)&lt;1000,"Banka Masrafı","İnsan İncelemesi"))))</f>
        <v>Kısmi Ödeme</v>
      </c>
      <c r="J53" t="str">
        <f>IF(I53="Tam Eşleşme","✓ Kapatılabilir",IF(I53="Kısmi Ödeme","✓ "&amp;H53&amp;" ödeme ile kapatılabilir",IF(I53="Banka Masrafı","✓ ₺"&amp;ABS(G53)&amp;" masraf",IF(I53="Yalnız Defterde","○ Ödeme bekleniyor",IF(I53="Mükerrer Şüphesi","⚠ Manuel kontrol",IF(I53="İnsan İncelemesi","⚠ ₺"&amp;ABS(G53)&amp;" fark - kontrol",""))))))</f>
        <v>✓ 2 ödeme ile kapatılabilir</v>
      </c>
    </row>
    <row r="54" spans="1:10">
      <c r="A54" t="str">
        <f>Defter!A53</f>
        <v>D-0100</v>
      </c>
      <c r="B54" t="str">
        <f>Defter!C53</f>
        <v>Orion Teknoloji 3</v>
      </c>
      <c r="C54" t="str">
        <f>Defter!D53</f>
        <v>FTR-2026-35943</v>
      </c>
      <c r="D54" t="str">
        <f>SUBSTITUTE(SUBSTITUTE(UPPER(C54)," ",""),"-","")</f>
        <v>FTR202635943</v>
      </c>
      <c r="E54" s="8">
        <f>Defter!E53</f>
        <v>169826</v>
      </c>
      <c r="F54" s="8" cm="1">
        <f t="array" ref="F54">SUMPRODUCT((SUBSTITUTE(SUBSTITUTE(UPPER(Banka!$C$5:$C$297)," ",""),"-","")=D54)*Banka!$D$5:$D$297)</f>
        <v>169826</v>
      </c>
      <c r="G54" s="8">
        <f>E54-F54</f>
        <v>0</v>
      </c>
      <c r="H54" cm="1">
        <f t="array" ref="H54">SUMPRODUCT((SUBSTITUTE(SUBSTITUTE(UPPER(Banka!$C$5:$C$297)," ",""),"-","")=D54)*1)</f>
        <v>1</v>
      </c>
      <c r="I54" t="str">
        <f>IF(COUNTIF($D$6:$D$277,D54)&gt;1,"Mükerrer Şüphesi",IF(H54=0,"Yalnız Defterde",IF(G54=0,IF(H54=1,"Tam Eşleşme","Kısmi Ödeme"),IF(ABS(G54)&lt;1000,"Banka Masrafı","İnsan İncelemesi"))))</f>
        <v>Tam Eşleşme</v>
      </c>
      <c r="J54" t="str">
        <f>IF(I54="Tam Eşleşme","✓ Kapatılabilir",IF(I54="Kısmi Ödeme","✓ "&amp;H54&amp;" ödeme ile kapatılabilir",IF(I54="Banka Masrafı","✓ ₺"&amp;ABS(G54)&amp;" masraf",IF(I54="Yalnız Defterde","○ Ödeme bekleniyor",IF(I54="Mükerrer Şüphesi","⚠ Manuel kontrol",IF(I54="İnsan İncelemesi","⚠ ₺"&amp;ABS(G54)&amp;" fark - kontrol",""))))))</f>
        <v>✓ Kapatılabilir</v>
      </c>
    </row>
    <row r="55" spans="1:10">
      <c r="A55" t="str">
        <f>Defter!A54</f>
        <v>D-0228</v>
      </c>
      <c r="B55" t="str">
        <f>Defter!C54</f>
        <v>Boreal Teknoloji 3</v>
      </c>
      <c r="C55" t="str">
        <f>Defter!D54</f>
        <v>FTR-2026-88320</v>
      </c>
      <c r="D55" t="str">
        <f>SUBSTITUTE(SUBSTITUTE(UPPER(C55)," ",""),"-","")</f>
        <v>FTR202688320</v>
      </c>
      <c r="E55" s="8">
        <f>Defter!E54</f>
        <v>110975</v>
      </c>
      <c r="F55" s="8" cm="1">
        <f t="array" ref="F55">SUMPRODUCT((SUBSTITUTE(SUBSTITUTE(UPPER(Banka!$C$5:$C$297)," ",""),"-","")=D55)*Banka!$D$5:$D$297)</f>
        <v>110975</v>
      </c>
      <c r="G55" s="8">
        <f>E55-F55</f>
        <v>0</v>
      </c>
      <c r="H55" cm="1">
        <f t="array" ref="H55">SUMPRODUCT((SUBSTITUTE(SUBSTITUTE(UPPER(Banka!$C$5:$C$297)," ",""),"-","")=D55)*1)</f>
        <v>2</v>
      </c>
      <c r="I55" t="str">
        <f>IF(COUNTIF($D$6:$D$277,D55)&gt;1,"Mükerrer Şüphesi",IF(H55=0,"Yalnız Defterde",IF(G55=0,IF(H55=1,"Tam Eşleşme","Kısmi Ödeme"),IF(ABS(G55)&lt;1000,"Banka Masrafı","İnsan İncelemesi"))))</f>
        <v>Kısmi Ödeme</v>
      </c>
      <c r="J55" t="str">
        <f>IF(I55="Tam Eşleşme","✓ Kapatılabilir",IF(I55="Kısmi Ödeme","✓ "&amp;H55&amp;" ödeme ile kapatılabilir",IF(I55="Banka Masrafı","✓ ₺"&amp;ABS(G55)&amp;" masraf",IF(I55="Yalnız Defterde","○ Ödeme bekleniyor",IF(I55="Mükerrer Şüphesi","⚠ Manuel kontrol",IF(I55="İnsan İncelemesi","⚠ ₺"&amp;ABS(G55)&amp;" fark - kontrol",""))))))</f>
        <v>✓ 2 ödeme ile kapatılabilir</v>
      </c>
    </row>
    <row r="56" spans="1:10">
      <c r="A56" t="str">
        <f>Defter!A55</f>
        <v>D-0115</v>
      </c>
      <c r="B56" t="str">
        <f>Defter!C55</f>
        <v>Pera Gıda 1</v>
      </c>
      <c r="C56" t="str">
        <f>Defter!D55</f>
        <v>FTR-2026-87903</v>
      </c>
      <c r="D56" t="str">
        <f>SUBSTITUTE(SUBSTITUTE(UPPER(C56)," ",""),"-","")</f>
        <v>FTR202687903</v>
      </c>
      <c r="E56" s="8">
        <f>Defter!E55</f>
        <v>158258</v>
      </c>
      <c r="F56" s="8" cm="1">
        <f t="array" ref="F56">SUMPRODUCT((SUBSTITUTE(SUBSTITUTE(UPPER(Banka!$C$5:$C$297)," ",""),"-","")=D56)*Banka!$D$5:$D$297)</f>
        <v>158258</v>
      </c>
      <c r="G56" s="8">
        <f>E56-F56</f>
        <v>0</v>
      </c>
      <c r="H56" cm="1">
        <f t="array" ref="H56">SUMPRODUCT((SUBSTITUTE(SUBSTITUTE(UPPER(Banka!$C$5:$C$297)," ",""),"-","")=D56)*1)</f>
        <v>1</v>
      </c>
      <c r="I56" t="str">
        <f>IF(COUNTIF($D$6:$D$277,D56)&gt;1,"Mükerrer Şüphesi",IF(H56=0,"Yalnız Defterde",IF(G56=0,IF(H56=1,"Tam Eşleşme","Kısmi Ödeme"),IF(ABS(G56)&lt;1000,"Banka Masrafı","İnsan İncelemesi"))))</f>
        <v>Tam Eşleşme</v>
      </c>
      <c r="J56" t="str">
        <f>IF(I56="Tam Eşleşme","✓ Kapatılabilir",IF(I56="Kısmi Ödeme","✓ "&amp;H56&amp;" ödeme ile kapatılabilir",IF(I56="Banka Masrafı","✓ ₺"&amp;ABS(G56)&amp;" masraf",IF(I56="Yalnız Defterde","○ Ödeme bekleniyor",IF(I56="Mükerrer Şüphesi","⚠ Manuel kontrol",IF(I56="İnsan İncelemesi","⚠ ₺"&amp;ABS(G56)&amp;" fark - kontrol",""))))))</f>
        <v>✓ Kapatılabilir</v>
      </c>
    </row>
    <row r="57" spans="1:10">
      <c r="A57" t="str">
        <f>Defter!A56</f>
        <v>D-0023</v>
      </c>
      <c r="B57" t="str">
        <f>Defter!C56</f>
        <v>Pera Teknoloji 2</v>
      </c>
      <c r="C57" t="str">
        <f>Defter!D56</f>
        <v>FTR-2026-17620</v>
      </c>
      <c r="D57" t="str">
        <f>SUBSTITUTE(SUBSTITUTE(UPPER(C57)," ",""),"-","")</f>
        <v>FTR202617620</v>
      </c>
      <c r="E57" s="8">
        <f>Defter!E56</f>
        <v>36267</v>
      </c>
      <c r="F57" s="8" cm="1">
        <f t="array" ref="F57">SUMPRODUCT((SUBSTITUTE(SUBSTITUTE(UPPER(Banka!$C$5:$C$297)," ",""),"-","")=D57)*Banka!$D$5:$D$297)</f>
        <v>36267</v>
      </c>
      <c r="G57" s="8">
        <f>E57-F57</f>
        <v>0</v>
      </c>
      <c r="H57" cm="1">
        <f t="array" ref="H57">SUMPRODUCT((SUBSTITUTE(SUBSTITUTE(UPPER(Banka!$C$5:$C$297)," ",""),"-","")=D57)*1)</f>
        <v>1</v>
      </c>
      <c r="I57" t="str">
        <f>IF(COUNTIF($D$6:$D$277,D57)&gt;1,"Mükerrer Şüphesi",IF(H57=0,"Yalnız Defterde",IF(G57=0,IF(H57=1,"Tam Eşleşme","Kısmi Ödeme"),IF(ABS(G57)&lt;1000,"Banka Masrafı","İnsan İncelemesi"))))</f>
        <v>Tam Eşleşme</v>
      </c>
      <c r="J57" t="str">
        <f>IF(I57="Tam Eşleşme","✓ Kapatılabilir",IF(I57="Kısmi Ödeme","✓ "&amp;H57&amp;" ödeme ile kapatılabilir",IF(I57="Banka Masrafı","✓ ₺"&amp;ABS(G57)&amp;" masraf",IF(I57="Yalnız Defterde","○ Ödeme bekleniyor",IF(I57="Mükerrer Şüphesi","⚠ Manuel kontrol",IF(I57="İnsan İncelemesi","⚠ ₺"&amp;ABS(G57)&amp;" fark - kontrol",""))))))</f>
        <v>✓ Kapatılabilir</v>
      </c>
    </row>
    <row r="58" spans="1:10">
      <c r="A58" t="str">
        <f>Defter!A57</f>
        <v>D-0166</v>
      </c>
      <c r="B58" t="str">
        <f>Defter!C57</f>
        <v>Tuna Otomotiv 3</v>
      </c>
      <c r="C58" t="str">
        <f>Defter!D57</f>
        <v>FTR-2026-87318</v>
      </c>
      <c r="D58" t="str">
        <f>SUBSTITUTE(SUBSTITUTE(UPPER(C58)," ",""),"-","")</f>
        <v>FTR202687318</v>
      </c>
      <c r="E58" s="8">
        <f>Defter!E57</f>
        <v>209736</v>
      </c>
      <c r="F58" s="8" cm="1">
        <f t="array" ref="F58">SUMPRODUCT((SUBSTITUTE(SUBSTITUTE(UPPER(Banka!$C$5:$C$297)," ",""),"-","")=D58)*Banka!$D$5:$D$297)</f>
        <v>209736</v>
      </c>
      <c r="G58" s="8">
        <f>E58-F58</f>
        <v>0</v>
      </c>
      <c r="H58" cm="1">
        <f t="array" ref="H58">SUMPRODUCT((SUBSTITUTE(SUBSTITUTE(UPPER(Banka!$C$5:$C$297)," ",""),"-","")=D58)*1)</f>
        <v>1</v>
      </c>
      <c r="I58" t="str">
        <f>IF(COUNTIF($D$6:$D$277,D58)&gt;1,"Mükerrer Şüphesi",IF(H58=0,"Yalnız Defterde",IF(G58=0,IF(H58=1,"Tam Eşleşme","Kısmi Ödeme"),IF(ABS(G58)&lt;1000,"Banka Masrafı","İnsan İncelemesi"))))</f>
        <v>Tam Eşleşme</v>
      </c>
      <c r="J58" t="str">
        <f>IF(I58="Tam Eşleşme","✓ Kapatılabilir",IF(I58="Kısmi Ödeme","✓ "&amp;H58&amp;" ödeme ile kapatılabilir",IF(I58="Banka Masrafı","✓ ₺"&amp;ABS(G58)&amp;" masraf",IF(I58="Yalnız Defterde","○ Ödeme bekleniyor",IF(I58="Mükerrer Şüphesi","⚠ Manuel kontrol",IF(I58="İnsan İncelemesi","⚠ ₺"&amp;ABS(G58)&amp;" fark - kontrol",""))))))</f>
        <v>✓ Kapatılabilir</v>
      </c>
    </row>
    <row r="59" spans="1:10">
      <c r="A59" t="str">
        <f>Defter!A58</f>
        <v>D-0095</v>
      </c>
      <c r="B59" t="str">
        <f>Defter!C58</f>
        <v>Sentez Endüstri 3</v>
      </c>
      <c r="C59" t="str">
        <f>Defter!D58</f>
        <v>FTR-2026-13746</v>
      </c>
      <c r="D59" t="str">
        <f>SUBSTITUTE(SUBSTITUTE(UPPER(C59)," ",""),"-","")</f>
        <v>FTR202613746</v>
      </c>
      <c r="E59" s="8">
        <f>Defter!E58</f>
        <v>34182</v>
      </c>
      <c r="F59" s="8" cm="1">
        <f t="array" ref="F59">SUMPRODUCT((SUBSTITUTE(SUBSTITUTE(UPPER(Banka!$C$5:$C$297)," ",""),"-","")=D59)*Banka!$D$5:$D$297)</f>
        <v>34182</v>
      </c>
      <c r="G59" s="8">
        <f>E59-F59</f>
        <v>0</v>
      </c>
      <c r="H59" cm="1">
        <f t="array" ref="H59">SUMPRODUCT((SUBSTITUTE(SUBSTITUTE(UPPER(Banka!$C$5:$C$297)," ",""),"-","")=D59)*1)</f>
        <v>1</v>
      </c>
      <c r="I59" t="str">
        <f>IF(COUNTIF($D$6:$D$277,D59)&gt;1,"Mükerrer Şüphesi",IF(H59=0,"Yalnız Defterde",IF(G59=0,IF(H59=1,"Tam Eşleşme","Kısmi Ödeme"),IF(ABS(G59)&lt;1000,"Banka Masrafı","İnsan İncelemesi"))))</f>
        <v>Tam Eşleşme</v>
      </c>
      <c r="J59" t="str">
        <f>IF(I59="Tam Eşleşme","✓ Kapatılabilir",IF(I59="Kısmi Ödeme","✓ "&amp;H59&amp;" ödeme ile kapatılabilir",IF(I59="Banka Masrafı","✓ ₺"&amp;ABS(G59)&amp;" masraf",IF(I59="Yalnız Defterde","○ Ödeme bekleniyor",IF(I59="Mükerrer Şüphesi","⚠ Manuel kontrol",IF(I59="İnsan İncelemesi","⚠ ₺"&amp;ABS(G59)&amp;" fark - kontrol",""))))))</f>
        <v>✓ Kapatılabilir</v>
      </c>
    </row>
    <row r="60" spans="1:10">
      <c r="A60" t="str">
        <f>Defter!A59</f>
        <v>D-0049</v>
      </c>
      <c r="B60" t="str">
        <f>Defter!C59</f>
        <v>Pera Lojistik 3</v>
      </c>
      <c r="C60" t="str">
        <f>Defter!D59</f>
        <v>FTR-2026-56017</v>
      </c>
      <c r="D60" t="str">
        <f>SUBSTITUTE(SUBSTITUTE(UPPER(C60)," ",""),"-","")</f>
        <v>FTR202656017</v>
      </c>
      <c r="E60" s="8">
        <f>Defter!E59</f>
        <v>52280</v>
      </c>
      <c r="F60" s="8" cm="1">
        <f t="array" ref="F60">SUMPRODUCT((SUBSTITUTE(SUBSTITUTE(UPPER(Banka!$C$5:$C$297)," ",""),"-","")=D60)*Banka!$D$5:$D$297)</f>
        <v>52280</v>
      </c>
      <c r="G60" s="8">
        <f>E60-F60</f>
        <v>0</v>
      </c>
      <c r="H60" cm="1">
        <f t="array" ref="H60">SUMPRODUCT((SUBSTITUTE(SUBSTITUTE(UPPER(Banka!$C$5:$C$297)," ",""),"-","")=D60)*1)</f>
        <v>1</v>
      </c>
      <c r="I60" t="str">
        <f>IF(COUNTIF($D$6:$D$277,D60)&gt;1,"Mükerrer Şüphesi",IF(H60=0,"Yalnız Defterde",IF(G60=0,IF(H60=1,"Tam Eşleşme","Kısmi Ödeme"),IF(ABS(G60)&lt;1000,"Banka Masrafı","İnsan İncelemesi"))))</f>
        <v>Tam Eşleşme</v>
      </c>
      <c r="J60" t="str">
        <f>IF(I60="Tam Eşleşme","✓ Kapatılabilir",IF(I60="Kısmi Ödeme","✓ "&amp;H60&amp;" ödeme ile kapatılabilir",IF(I60="Banka Masrafı","✓ ₺"&amp;ABS(G60)&amp;" masraf",IF(I60="Yalnız Defterde","○ Ödeme bekleniyor",IF(I60="Mükerrer Şüphesi","⚠ Manuel kontrol",IF(I60="İnsan İncelemesi","⚠ ₺"&amp;ABS(G60)&amp;" fark - kontrol",""))))))</f>
        <v>✓ Kapatılabilir</v>
      </c>
    </row>
    <row r="61" spans="1:10">
      <c r="A61" t="str">
        <f>Defter!A60</f>
        <v>D-0001</v>
      </c>
      <c r="B61" t="str">
        <f>Defter!C60</f>
        <v>Fora Enerji 1</v>
      </c>
      <c r="C61" t="str">
        <f>Defter!D60</f>
        <v>FTR-2026-88195</v>
      </c>
      <c r="D61" t="str">
        <f>SUBSTITUTE(SUBSTITUTE(UPPER(C61)," ",""),"-","")</f>
        <v>FTR202688195</v>
      </c>
      <c r="E61" s="8">
        <f>Defter!E60</f>
        <v>24163</v>
      </c>
      <c r="F61" s="8" cm="1">
        <f t="array" ref="F61">SUMPRODUCT((SUBSTITUTE(SUBSTITUTE(UPPER(Banka!$C$5:$C$297)," ",""),"-","")=D61)*Banka!$D$5:$D$297)</f>
        <v>24163</v>
      </c>
      <c r="G61" s="8">
        <f>E61-F61</f>
        <v>0</v>
      </c>
      <c r="H61" cm="1">
        <f t="array" ref="H61">SUMPRODUCT((SUBSTITUTE(SUBSTITUTE(UPPER(Banka!$C$5:$C$297)," ",""),"-","")=D61)*1)</f>
        <v>1</v>
      </c>
      <c r="I61" t="str">
        <f>IF(COUNTIF($D$6:$D$277,D61)&gt;1,"Mükerrer Şüphesi",IF(H61=0,"Yalnız Defterde",IF(G61=0,IF(H61=1,"Tam Eşleşme","Kısmi Ödeme"),IF(ABS(G61)&lt;1000,"Banka Masrafı","İnsan İncelemesi"))))</f>
        <v>Tam Eşleşme</v>
      </c>
      <c r="J61" t="str">
        <f>IF(I61="Tam Eşleşme","✓ Kapatılabilir",IF(I61="Kısmi Ödeme","✓ "&amp;H61&amp;" ödeme ile kapatılabilir",IF(I61="Banka Masrafı","✓ ₺"&amp;ABS(G61)&amp;" masraf",IF(I61="Yalnız Defterde","○ Ödeme bekleniyor",IF(I61="Mükerrer Şüphesi","⚠ Manuel kontrol",IF(I61="İnsan İncelemesi","⚠ ₺"&amp;ABS(G61)&amp;" fark - kontrol",""))))))</f>
        <v>✓ Kapatılabilir</v>
      </c>
    </row>
    <row r="62" spans="1:10">
      <c r="A62" t="str">
        <f>Defter!A61</f>
        <v>D-0230</v>
      </c>
      <c r="B62" t="str">
        <f>Defter!C61</f>
        <v>Mavi Otomotiv 3</v>
      </c>
      <c r="C62" t="str">
        <f>Defter!D61</f>
        <v>FTR-2026-31713</v>
      </c>
      <c r="D62" t="str">
        <f>SUBSTITUTE(SUBSTITUTE(UPPER(C62)," ",""),"-","")</f>
        <v>FTR202631713</v>
      </c>
      <c r="E62" s="8">
        <f>Defter!E61</f>
        <v>51104</v>
      </c>
      <c r="F62" s="8" cm="1">
        <f t="array" ref="F62">SUMPRODUCT((SUBSTITUTE(SUBSTITUTE(UPPER(Banka!$C$5:$C$297)," ",""),"-","")=D62)*Banka!$D$5:$D$297)</f>
        <v>51104</v>
      </c>
      <c r="G62" s="8">
        <f>E62-F62</f>
        <v>0</v>
      </c>
      <c r="H62" cm="1">
        <f t="array" ref="H62">SUMPRODUCT((SUBSTITUTE(SUBSTITUTE(UPPER(Banka!$C$5:$C$297)," ",""),"-","")=D62)*1)</f>
        <v>2</v>
      </c>
      <c r="I62" t="str">
        <f>IF(COUNTIF($D$6:$D$277,D62)&gt;1,"Mükerrer Şüphesi",IF(H62=0,"Yalnız Defterde",IF(G62=0,IF(H62=1,"Tam Eşleşme","Kısmi Ödeme"),IF(ABS(G62)&lt;1000,"Banka Masrafı","İnsan İncelemesi"))))</f>
        <v>Kısmi Ödeme</v>
      </c>
      <c r="J62" t="str">
        <f>IF(I62="Tam Eşleşme","✓ Kapatılabilir",IF(I62="Kısmi Ödeme","✓ "&amp;H62&amp;" ödeme ile kapatılabilir",IF(I62="Banka Masrafı","✓ ₺"&amp;ABS(G62)&amp;" masraf",IF(I62="Yalnız Defterde","○ Ödeme bekleniyor",IF(I62="Mükerrer Şüphesi","⚠ Manuel kontrol",IF(I62="İnsan İncelemesi","⚠ ₺"&amp;ABS(G62)&amp;" fark - kontrol",""))))))</f>
        <v>✓ 2 ödeme ile kapatılabilir</v>
      </c>
    </row>
    <row r="63" spans="1:10">
      <c r="A63" t="str">
        <f>Defter!A62</f>
        <v>D-0263</v>
      </c>
      <c r="B63" t="str">
        <f>Defter!C62</f>
        <v>Pera Teknoloji 2</v>
      </c>
      <c r="C63" t="str">
        <f>Defter!D62</f>
        <v>FTR-2026-85837</v>
      </c>
      <c r="D63" t="str">
        <f>SUBSTITUTE(SUBSTITUTE(UPPER(C63)," ",""),"-","")</f>
        <v>FTR202685837</v>
      </c>
      <c r="E63" s="8">
        <f>Defter!E62</f>
        <v>138216</v>
      </c>
      <c r="F63" s="8" cm="1">
        <f t="array" ref="F63">SUMPRODUCT((SUBSTITUTE(SUBSTITUTE(UPPER(Banka!$C$5:$C$297)," ",""),"-","")=D63)*Banka!$D$5:$D$297)</f>
        <v>0</v>
      </c>
      <c r="G63" s="8">
        <f>E63-F63</f>
        <v>138216</v>
      </c>
      <c r="H63" cm="1">
        <f t="array" ref="H63">SUMPRODUCT((SUBSTITUTE(SUBSTITUTE(UPPER(Banka!$C$5:$C$297)," ",""),"-","")=D63)*1)</f>
        <v>0</v>
      </c>
      <c r="I63" t="str">
        <f>IF(COUNTIF($D$6:$D$277,D63)&gt;1,"Mükerrer Şüphesi",IF(H63=0,"Yalnız Defterde",IF(G63=0,IF(H63=1,"Tam Eşleşme","Kısmi Ödeme"),IF(ABS(G63)&lt;1000,"Banka Masrafı","İnsan İncelemesi"))))</f>
        <v>Yalnız Defterde</v>
      </c>
      <c r="J63" t="str">
        <f>IF(I63="Tam Eşleşme","✓ Kapatılabilir",IF(I63="Kısmi Ödeme","✓ "&amp;H63&amp;" ödeme ile kapatılabilir",IF(I63="Banka Masrafı","✓ ₺"&amp;ABS(G63)&amp;" masraf",IF(I63="Yalnız Defterde","○ Ödeme bekleniyor",IF(I63="Mükerrer Şüphesi","⚠ Manuel kontrol",IF(I63="İnsan İncelemesi","⚠ ₺"&amp;ABS(G63)&amp;" fark - kontrol",""))))))</f>
        <v>○ Ödeme bekleniyor</v>
      </c>
    </row>
    <row r="64" spans="1:10">
      <c r="A64" t="str">
        <f>Defter!A63</f>
        <v>D-0179</v>
      </c>
      <c r="B64" t="str">
        <f>Defter!C63</f>
        <v>Güven Endüstri 1</v>
      </c>
      <c r="C64" t="str">
        <f>Defter!D63</f>
        <v>FTR-2026-71632</v>
      </c>
      <c r="D64" t="str">
        <f>SUBSTITUTE(SUBSTITUTE(UPPER(C64)," ",""),"-","")</f>
        <v>FTR202671632</v>
      </c>
      <c r="E64" s="8">
        <f>Defter!E63</f>
        <v>139385</v>
      </c>
      <c r="F64" s="8" cm="1">
        <f t="array" ref="F64">SUMPRODUCT((SUBSTITUTE(SUBSTITUTE(UPPER(Banka!$C$5:$C$297)," ",""),"-","")=D64)*Banka!$D$5:$D$297)</f>
        <v>139385</v>
      </c>
      <c r="G64" s="8">
        <f>E64-F64</f>
        <v>0</v>
      </c>
      <c r="H64" cm="1">
        <f t="array" ref="H64">SUMPRODUCT((SUBSTITUTE(SUBSTITUTE(UPPER(Banka!$C$5:$C$297)," ",""),"-","")=D64)*1)</f>
        <v>1</v>
      </c>
      <c r="I64" t="str">
        <f>IF(COUNTIF($D$6:$D$277,D64)&gt;1,"Mükerrer Şüphesi",IF(H64=0,"Yalnız Defterde",IF(G64=0,IF(H64=1,"Tam Eşleşme","Kısmi Ödeme"),IF(ABS(G64)&lt;1000,"Banka Masrafı","İnsan İncelemesi"))))</f>
        <v>Tam Eşleşme</v>
      </c>
      <c r="J64" t="str">
        <f>IF(I64="Tam Eşleşme","✓ Kapatılabilir",IF(I64="Kısmi Ödeme","✓ "&amp;H64&amp;" ödeme ile kapatılabilir",IF(I64="Banka Masrafı","✓ ₺"&amp;ABS(G64)&amp;" masraf",IF(I64="Yalnız Defterde","○ Ödeme bekleniyor",IF(I64="Mükerrer Şüphesi","⚠ Manuel kontrol",IF(I64="İnsan İncelemesi","⚠ ₺"&amp;ABS(G64)&amp;" fark - kontrol",""))))))</f>
        <v>✓ Kapatılabilir</v>
      </c>
    </row>
    <row r="65" spans="1:10">
      <c r="A65" t="str">
        <f>Defter!A64</f>
        <v>D-0159</v>
      </c>
      <c r="B65" t="str">
        <f>Defter!C64</f>
        <v>Atlas Endüstri 1</v>
      </c>
      <c r="C65" t="str">
        <f>Defter!D64</f>
        <v>FTR-2026-58878</v>
      </c>
      <c r="D65" t="str">
        <f>SUBSTITUTE(SUBSTITUTE(UPPER(C65)," ",""),"-","")</f>
        <v>FTR202658878</v>
      </c>
      <c r="E65" s="8">
        <f>Defter!E64</f>
        <v>34289</v>
      </c>
      <c r="F65" s="8" cm="1">
        <f t="array" ref="F65">SUMPRODUCT((SUBSTITUTE(SUBSTITUTE(UPPER(Banka!$C$5:$C$297)," ",""),"-","")=D65)*Banka!$D$5:$D$297)</f>
        <v>34289</v>
      </c>
      <c r="G65" s="8">
        <f>E65-F65</f>
        <v>0</v>
      </c>
      <c r="H65" cm="1">
        <f t="array" ref="H65">SUMPRODUCT((SUBSTITUTE(SUBSTITUTE(UPPER(Banka!$C$5:$C$297)," ",""),"-","")=D65)*1)</f>
        <v>1</v>
      </c>
      <c r="I65" t="str">
        <f>IF(COUNTIF($D$6:$D$277,D65)&gt;1,"Mükerrer Şüphesi",IF(H65=0,"Yalnız Defterde",IF(G65=0,IF(H65=1,"Tam Eşleşme","Kısmi Ödeme"),IF(ABS(G65)&lt;1000,"Banka Masrafı","İnsan İncelemesi"))))</f>
        <v>Tam Eşleşme</v>
      </c>
      <c r="J65" t="str">
        <f>IF(I65="Tam Eşleşme","✓ Kapatılabilir",IF(I65="Kısmi Ödeme","✓ "&amp;H65&amp;" ödeme ile kapatılabilir",IF(I65="Banka Masrafı","✓ ₺"&amp;ABS(G65)&amp;" masraf",IF(I65="Yalnız Defterde","○ Ödeme bekleniyor",IF(I65="Mükerrer Şüphesi","⚠ Manuel kontrol",IF(I65="İnsan İncelemesi","⚠ ₺"&amp;ABS(G65)&amp;" fark - kontrol",""))))))</f>
        <v>✓ Kapatılabilir</v>
      </c>
    </row>
    <row r="66" spans="1:10">
      <c r="A66" t="str">
        <f>Defter!A65</f>
        <v>D-0042</v>
      </c>
      <c r="B66" t="str">
        <f>Defter!C65</f>
        <v>Atlas Otomotiv 2</v>
      </c>
      <c r="C66" t="str">
        <f>Defter!D65</f>
        <v>FTR-2026-81712</v>
      </c>
      <c r="D66" t="str">
        <f>SUBSTITUTE(SUBSTITUTE(UPPER(C66)," ",""),"-","")</f>
        <v>FTR202681712</v>
      </c>
      <c r="E66" s="8">
        <f>Defter!E65</f>
        <v>101233</v>
      </c>
      <c r="F66" s="8" cm="1">
        <f t="array" ref="F66">SUMPRODUCT((SUBSTITUTE(SUBSTITUTE(UPPER(Banka!$C$5:$C$297)," ",""),"-","")=D66)*Banka!$D$5:$D$297)</f>
        <v>101233</v>
      </c>
      <c r="G66" s="8">
        <f>E66-F66</f>
        <v>0</v>
      </c>
      <c r="H66" cm="1">
        <f t="array" ref="H66">SUMPRODUCT((SUBSTITUTE(SUBSTITUTE(UPPER(Banka!$C$5:$C$297)," ",""),"-","")=D66)*1)</f>
        <v>1</v>
      </c>
      <c r="I66" t="str">
        <f>IF(COUNTIF($D$6:$D$277,D66)&gt;1,"Mükerrer Şüphesi",IF(H66=0,"Yalnız Defterde",IF(G66=0,IF(H66=1,"Tam Eşleşme","Kısmi Ödeme"),IF(ABS(G66)&lt;1000,"Banka Masrafı","İnsan İncelemesi"))))</f>
        <v>Tam Eşleşme</v>
      </c>
      <c r="J66" t="str">
        <f>IF(I66="Tam Eşleşme","✓ Kapatılabilir",IF(I66="Kısmi Ödeme","✓ "&amp;H66&amp;" ödeme ile kapatılabilir",IF(I66="Banka Masrafı","✓ ₺"&amp;ABS(G66)&amp;" masraf",IF(I66="Yalnız Defterde","○ Ödeme bekleniyor",IF(I66="Mükerrer Şüphesi","⚠ Manuel kontrol",IF(I66="İnsan İncelemesi","⚠ ₺"&amp;ABS(G66)&amp;" fark - kontrol",""))))))</f>
        <v>✓ Kapatılabilir</v>
      </c>
    </row>
    <row r="67" spans="1:10">
      <c r="A67" t="str">
        <f>Defter!A66</f>
        <v>D-0108</v>
      </c>
      <c r="B67" t="str">
        <f>Defter!C66</f>
        <v>Mavi Endüstri 2</v>
      </c>
      <c r="C67" t="str">
        <f>Defter!D66</f>
        <v>FTR-2026-73504</v>
      </c>
      <c r="D67" t="str">
        <f>SUBSTITUTE(SUBSTITUTE(UPPER(C67)," ",""),"-","")</f>
        <v>FTR202673504</v>
      </c>
      <c r="E67" s="8">
        <f>Defter!E66</f>
        <v>90014</v>
      </c>
      <c r="F67" s="8" cm="1">
        <f t="array" ref="F67">SUMPRODUCT((SUBSTITUTE(SUBSTITUTE(UPPER(Banka!$C$5:$C$297)," ",""),"-","")=D67)*Banka!$D$5:$D$297)</f>
        <v>90014</v>
      </c>
      <c r="G67" s="8">
        <f>E67-F67</f>
        <v>0</v>
      </c>
      <c r="H67" cm="1">
        <f t="array" ref="H67">SUMPRODUCT((SUBSTITUTE(SUBSTITUTE(UPPER(Banka!$C$5:$C$297)," ",""),"-","")=D67)*1)</f>
        <v>1</v>
      </c>
      <c r="I67" t="str">
        <f>IF(COUNTIF($D$6:$D$277,D67)&gt;1,"Mükerrer Şüphesi",IF(H67=0,"Yalnız Defterde",IF(G67=0,IF(H67=1,"Tam Eşleşme","Kısmi Ödeme"),IF(ABS(G67)&lt;1000,"Banka Masrafı","İnsan İncelemesi"))))</f>
        <v>Tam Eşleşme</v>
      </c>
      <c r="J67" t="str">
        <f>IF(I67="Tam Eşleşme","✓ Kapatılabilir",IF(I67="Kısmi Ödeme","✓ "&amp;H67&amp;" ödeme ile kapatılabilir",IF(I67="Banka Masrafı","✓ ₺"&amp;ABS(G67)&amp;" masraf",IF(I67="Yalnız Defterde","○ Ödeme bekleniyor",IF(I67="Mükerrer Şüphesi","⚠ Manuel kontrol",IF(I67="İnsan İncelemesi","⚠ ₺"&amp;ABS(G67)&amp;" fark - kontrol",""))))))</f>
        <v>✓ Kapatılabilir</v>
      </c>
    </row>
    <row r="68" spans="1:10">
      <c r="A68" t="str">
        <f>Defter!A67</f>
        <v>D-0130</v>
      </c>
      <c r="B68" t="str">
        <f>Defter!C67</f>
        <v>Eksen Lojistik 1</v>
      </c>
      <c r="C68" t="str">
        <f>Defter!D67</f>
        <v>FTR-2026-72403</v>
      </c>
      <c r="D68" t="str">
        <f>SUBSTITUTE(SUBSTITUTE(UPPER(C68)," ",""),"-","")</f>
        <v>FTR202672403</v>
      </c>
      <c r="E68" s="8">
        <f>Defter!E67</f>
        <v>223270</v>
      </c>
      <c r="F68" s="8" cm="1">
        <f t="array" ref="F68">SUMPRODUCT((SUBSTITUTE(SUBSTITUTE(UPPER(Banka!$C$5:$C$297)," ",""),"-","")=D68)*Banka!$D$5:$D$297)</f>
        <v>223270</v>
      </c>
      <c r="G68" s="8">
        <f>E68-F68</f>
        <v>0</v>
      </c>
      <c r="H68" cm="1">
        <f t="array" ref="H68">SUMPRODUCT((SUBSTITUTE(SUBSTITUTE(UPPER(Banka!$C$5:$C$297)," ",""),"-","")=D68)*1)</f>
        <v>1</v>
      </c>
      <c r="I68" t="str">
        <f>IF(COUNTIF($D$6:$D$277,D68)&gt;1,"Mükerrer Şüphesi",IF(H68=0,"Yalnız Defterde",IF(G68=0,IF(H68=1,"Tam Eşleşme","Kısmi Ödeme"),IF(ABS(G68)&lt;1000,"Banka Masrafı","İnsan İncelemesi"))))</f>
        <v>Tam Eşleşme</v>
      </c>
      <c r="J68" t="str">
        <f>IF(I68="Tam Eşleşme","✓ Kapatılabilir",IF(I68="Kısmi Ödeme","✓ "&amp;H68&amp;" ödeme ile kapatılabilir",IF(I68="Banka Masrafı","✓ ₺"&amp;ABS(G68)&amp;" masraf",IF(I68="Yalnız Defterde","○ Ödeme bekleniyor",IF(I68="Mükerrer Şüphesi","⚠ Manuel kontrol",IF(I68="İnsan İncelemesi","⚠ ₺"&amp;ABS(G68)&amp;" fark - kontrol",""))))))</f>
        <v>✓ Kapatılabilir</v>
      </c>
    </row>
    <row r="69" spans="1:10">
      <c r="A69" t="str">
        <f>Defter!A68</f>
        <v>D-0053</v>
      </c>
      <c r="B69" t="str">
        <f>Defter!C68</f>
        <v>İdea Lojistik 3</v>
      </c>
      <c r="C69" t="str">
        <f>Defter!D68</f>
        <v>FTR-2026-12079</v>
      </c>
      <c r="D69" t="str">
        <f>SUBSTITUTE(SUBSTITUTE(UPPER(C69)," ",""),"-","")</f>
        <v>FTR202612079</v>
      </c>
      <c r="E69" s="8">
        <f>Defter!E68</f>
        <v>171936</v>
      </c>
      <c r="F69" s="8" cm="1">
        <f t="array" ref="F69">SUMPRODUCT((SUBSTITUTE(SUBSTITUTE(UPPER(Banka!$C$5:$C$297)," ",""),"-","")=D69)*Banka!$D$5:$D$297)</f>
        <v>171936</v>
      </c>
      <c r="G69" s="8">
        <f>E69-F69</f>
        <v>0</v>
      </c>
      <c r="H69" cm="1">
        <f t="array" ref="H69">SUMPRODUCT((SUBSTITUTE(SUBSTITUTE(UPPER(Banka!$C$5:$C$297)," ",""),"-","")=D69)*1)</f>
        <v>1</v>
      </c>
      <c r="I69" t="str">
        <f>IF(COUNTIF($D$6:$D$277,D69)&gt;1,"Mükerrer Şüphesi",IF(H69=0,"Yalnız Defterde",IF(G69=0,IF(H69=1,"Tam Eşleşme","Kısmi Ödeme"),IF(ABS(G69)&lt;1000,"Banka Masrafı","İnsan İncelemesi"))))</f>
        <v>Tam Eşleşme</v>
      </c>
      <c r="J69" t="str">
        <f>IF(I69="Tam Eşleşme","✓ Kapatılabilir",IF(I69="Kısmi Ödeme","✓ "&amp;H69&amp;" ödeme ile kapatılabilir",IF(I69="Banka Masrafı","✓ ₺"&amp;ABS(G69)&amp;" masraf",IF(I69="Yalnız Defterde","○ Ödeme bekleniyor",IF(I69="Mükerrer Şüphesi","⚠ Manuel kontrol",IF(I69="İnsan İncelemesi","⚠ ₺"&amp;ABS(G69)&amp;" fark - kontrol",""))))))</f>
        <v>✓ Kapatılabilir</v>
      </c>
    </row>
    <row r="70" spans="1:10">
      <c r="A70" t="str">
        <f>Defter!A69</f>
        <v>D-0243</v>
      </c>
      <c r="B70" t="str">
        <f>Defter!C69</f>
        <v>Orion Gıda 2</v>
      </c>
      <c r="C70" t="str">
        <f>Defter!D69</f>
        <v>FTR-2026-94125</v>
      </c>
      <c r="D70" t="str">
        <f>SUBSTITUTE(SUBSTITUTE(UPPER(C70)," ",""),"-","")</f>
        <v>FTR202694125</v>
      </c>
      <c r="E70" s="8">
        <f>Defter!E69</f>
        <v>144950</v>
      </c>
      <c r="F70" s="8" cm="1">
        <f t="array" ref="F70">SUMPRODUCT((SUBSTITUTE(SUBSTITUTE(UPPER(Banka!$C$5:$C$297)," ",""),"-","")=D70)*Banka!$D$5:$D$297)</f>
        <v>144950</v>
      </c>
      <c r="G70" s="8">
        <f>E70-F70</f>
        <v>0</v>
      </c>
      <c r="H70" cm="1">
        <f t="array" ref="H70">SUMPRODUCT((SUBSTITUTE(SUBSTITUTE(UPPER(Banka!$C$5:$C$297)," ",""),"-","")=D70)*1)</f>
        <v>2</v>
      </c>
      <c r="I70" t="str">
        <f>IF(COUNTIF($D$6:$D$277,D70)&gt;1,"Mükerrer Şüphesi",IF(H70=0,"Yalnız Defterde",IF(G70=0,IF(H70=1,"Tam Eşleşme","Kısmi Ödeme"),IF(ABS(G70)&lt;1000,"Banka Masrafı","İnsan İncelemesi"))))</f>
        <v>Kısmi Ödeme</v>
      </c>
      <c r="J70" t="str">
        <f>IF(I70="Tam Eşleşme","✓ Kapatılabilir",IF(I70="Kısmi Ödeme","✓ "&amp;H70&amp;" ödeme ile kapatılabilir",IF(I70="Banka Masrafı","✓ ₺"&amp;ABS(G70)&amp;" masraf",IF(I70="Yalnız Defterde","○ Ödeme bekleniyor",IF(I70="Mükerrer Şüphesi","⚠ Manuel kontrol",IF(I70="İnsan İncelemesi","⚠ ₺"&amp;ABS(G70)&amp;" fark - kontrol",""))))))</f>
        <v>✓ 2 ödeme ile kapatılabilir</v>
      </c>
    </row>
    <row r="71" spans="1:10">
      <c r="A71" t="str">
        <f>Defter!A70</f>
        <v>D-0264</v>
      </c>
      <c r="B71" t="str">
        <f>Defter!C70</f>
        <v>Güven Endüstri 1</v>
      </c>
      <c r="C71" t="str">
        <f>Defter!D70</f>
        <v>FTR-2026-63774</v>
      </c>
      <c r="D71" t="str">
        <f>SUBSTITUTE(SUBSTITUTE(UPPER(C71)," ",""),"-","")</f>
        <v>FTR202663774</v>
      </c>
      <c r="E71" s="8">
        <f>Defter!E70</f>
        <v>103960</v>
      </c>
      <c r="F71" s="8" cm="1">
        <f t="array" ref="F71">SUMPRODUCT((SUBSTITUTE(SUBSTITUTE(UPPER(Banka!$C$5:$C$297)," ",""),"-","")=D71)*Banka!$D$5:$D$297)</f>
        <v>0</v>
      </c>
      <c r="G71" s="8">
        <f>E71-F71</f>
        <v>103960</v>
      </c>
      <c r="H71" cm="1">
        <f t="array" ref="H71">SUMPRODUCT((SUBSTITUTE(SUBSTITUTE(UPPER(Banka!$C$5:$C$297)," ",""),"-","")=D71)*1)</f>
        <v>0</v>
      </c>
      <c r="I71" t="str">
        <f>IF(COUNTIF($D$6:$D$277,D71)&gt;1,"Mükerrer Şüphesi",IF(H71=0,"Yalnız Defterde",IF(G71=0,IF(H71=1,"Tam Eşleşme","Kısmi Ödeme"),IF(ABS(G71)&lt;1000,"Banka Masrafı","İnsan İncelemesi"))))</f>
        <v>Yalnız Defterde</v>
      </c>
      <c r="J71" t="str">
        <f>IF(I71="Tam Eşleşme","✓ Kapatılabilir",IF(I71="Kısmi Ödeme","✓ "&amp;H71&amp;" ödeme ile kapatılabilir",IF(I71="Banka Masrafı","✓ ₺"&amp;ABS(G71)&amp;" masraf",IF(I71="Yalnız Defterde","○ Ödeme bekleniyor",IF(I71="Mükerrer Şüphesi","⚠ Manuel kontrol",IF(I71="İnsan İncelemesi","⚠ ₺"&amp;ABS(G71)&amp;" fark - kontrol",""))))))</f>
        <v>○ Ödeme bekleniyor</v>
      </c>
    </row>
    <row r="72" spans="1:10">
      <c r="A72" t="str">
        <f>Defter!A71</f>
        <v>D-0210</v>
      </c>
      <c r="B72" t="str">
        <f>Defter!C71</f>
        <v>Sentez Enerji 2</v>
      </c>
      <c r="C72" t="str">
        <f>Defter!D71</f>
        <v>FTR-2026-14928</v>
      </c>
      <c r="D72" t="str">
        <f>SUBSTITUTE(SUBSTITUTE(UPPER(C72)," ",""),"-","")</f>
        <v>FTR202614928</v>
      </c>
      <c r="E72" s="8">
        <f>Defter!E71</f>
        <v>29515</v>
      </c>
      <c r="F72" s="8" cm="1">
        <f t="array" ref="F72">SUMPRODUCT((SUBSTITUTE(SUBSTITUTE(UPPER(Banka!$C$5:$C$297)," ",""),"-","")=D72)*Banka!$D$5:$D$297)</f>
        <v>29515</v>
      </c>
      <c r="G72" s="8">
        <f>E72-F72</f>
        <v>0</v>
      </c>
      <c r="H72" cm="1">
        <f t="array" ref="H72">SUMPRODUCT((SUBSTITUTE(SUBSTITUTE(UPPER(Banka!$C$5:$C$297)," ",""),"-","")=D72)*1)</f>
        <v>1</v>
      </c>
      <c r="I72" t="str">
        <f>IF(COUNTIF($D$6:$D$277,D72)&gt;1,"Mükerrer Şüphesi",IF(H72=0,"Yalnız Defterde",IF(G72=0,IF(H72=1,"Tam Eşleşme","Kısmi Ödeme"),IF(ABS(G72)&lt;1000,"Banka Masrafı","İnsan İncelemesi"))))</f>
        <v>Tam Eşleşme</v>
      </c>
      <c r="J72" t="str">
        <f>IF(I72="Tam Eşleşme","✓ Kapatılabilir",IF(I72="Kısmi Ödeme","✓ "&amp;H72&amp;" ödeme ile kapatılabilir",IF(I72="Banka Masrafı","✓ ₺"&amp;ABS(G72)&amp;" masraf",IF(I72="Yalnız Defterde","○ Ödeme bekleniyor",IF(I72="Mükerrer Şüphesi","⚠ Manuel kontrol",IF(I72="İnsan İncelemesi","⚠ ₺"&amp;ABS(G72)&amp;" fark - kontrol",""))))))</f>
        <v>✓ Kapatılabilir</v>
      </c>
    </row>
    <row r="73" spans="1:10">
      <c r="A73" t="str">
        <f>Defter!A72</f>
        <v>D-0184</v>
      </c>
      <c r="B73" t="str">
        <f>Defter!C72</f>
        <v>Hazar Gıda 2</v>
      </c>
      <c r="C73" t="str">
        <f>Defter!D72</f>
        <v>FTR-2026-82076</v>
      </c>
      <c r="D73" t="str">
        <f>SUBSTITUTE(SUBSTITUTE(UPPER(C73)," ",""),"-","")</f>
        <v>FTR202682076</v>
      </c>
      <c r="E73" s="8">
        <f>Defter!E72</f>
        <v>229204</v>
      </c>
      <c r="F73" s="8" cm="1">
        <f t="array" ref="F73">SUMPRODUCT((SUBSTITUTE(SUBSTITUTE(UPPER(Banka!$C$5:$C$297)," ",""),"-","")=D73)*Banka!$D$5:$D$297)</f>
        <v>229204</v>
      </c>
      <c r="G73" s="8">
        <f>E73-F73</f>
        <v>0</v>
      </c>
      <c r="H73" cm="1">
        <f t="array" ref="H73">SUMPRODUCT((SUBSTITUTE(SUBSTITUTE(UPPER(Banka!$C$5:$C$297)," ",""),"-","")=D73)*1)</f>
        <v>1</v>
      </c>
      <c r="I73" t="str">
        <f>IF(COUNTIF($D$6:$D$277,D73)&gt;1,"Mükerrer Şüphesi",IF(H73=0,"Yalnız Defterde",IF(G73=0,IF(H73=1,"Tam Eşleşme","Kısmi Ödeme"),IF(ABS(G73)&lt;1000,"Banka Masrafı","İnsan İncelemesi"))))</f>
        <v>Tam Eşleşme</v>
      </c>
      <c r="J73" t="str">
        <f>IF(I73="Tam Eşleşme","✓ Kapatılabilir",IF(I73="Kısmi Ödeme","✓ "&amp;H73&amp;" ödeme ile kapatılabilir",IF(I73="Banka Masrafı","✓ ₺"&amp;ABS(G73)&amp;" masraf",IF(I73="Yalnız Defterde","○ Ödeme bekleniyor",IF(I73="Mükerrer Şüphesi","⚠ Manuel kontrol",IF(I73="İnsan İncelemesi","⚠ ₺"&amp;ABS(G73)&amp;" fark - kontrol",""))))))</f>
        <v>✓ Kapatılabilir</v>
      </c>
    </row>
    <row r="74" spans="1:10">
      <c r="A74" t="str">
        <f>Defter!A73</f>
        <v>D-0039</v>
      </c>
      <c r="B74" t="str">
        <f>Defter!C73</f>
        <v>Pera Teknoloji 2</v>
      </c>
      <c r="C74" t="str">
        <f>Defter!D73</f>
        <v>FTR-2026-32634</v>
      </c>
      <c r="D74" t="str">
        <f>SUBSTITUTE(SUBSTITUTE(UPPER(C74)," ",""),"-","")</f>
        <v>FTR202632634</v>
      </c>
      <c r="E74" s="8">
        <f>Defter!E73</f>
        <v>184676</v>
      </c>
      <c r="F74" s="8" cm="1">
        <f t="array" ref="F74">SUMPRODUCT((SUBSTITUTE(SUBSTITUTE(UPPER(Banka!$C$5:$C$297)," ",""),"-","")=D74)*Banka!$D$5:$D$297)</f>
        <v>184676</v>
      </c>
      <c r="G74" s="8">
        <f>E74-F74</f>
        <v>0</v>
      </c>
      <c r="H74" cm="1">
        <f t="array" ref="H74">SUMPRODUCT((SUBSTITUTE(SUBSTITUTE(UPPER(Banka!$C$5:$C$297)," ",""),"-","")=D74)*1)</f>
        <v>1</v>
      </c>
      <c r="I74" t="str">
        <f>IF(COUNTIF($D$6:$D$277,D74)&gt;1,"Mükerrer Şüphesi",IF(H74=0,"Yalnız Defterde",IF(G74=0,IF(H74=1,"Tam Eşleşme","Kısmi Ödeme"),IF(ABS(G74)&lt;1000,"Banka Masrafı","İnsan İncelemesi"))))</f>
        <v>Tam Eşleşme</v>
      </c>
      <c r="J74" t="str">
        <f>IF(I74="Tam Eşleşme","✓ Kapatılabilir",IF(I74="Kısmi Ödeme","✓ "&amp;H74&amp;" ödeme ile kapatılabilir",IF(I74="Banka Masrafı","✓ ₺"&amp;ABS(G74)&amp;" masraf",IF(I74="Yalnız Defterde","○ Ödeme bekleniyor",IF(I74="Mükerrer Şüphesi","⚠ Manuel kontrol",IF(I74="İnsan İncelemesi","⚠ ₺"&amp;ABS(G74)&amp;" fark - kontrol",""))))))</f>
        <v>✓ Kapatılabilir</v>
      </c>
    </row>
    <row r="75" spans="1:10">
      <c r="A75" t="str">
        <f>Defter!A74</f>
        <v>D-0155</v>
      </c>
      <c r="B75" t="str">
        <f>Defter!C74</f>
        <v>Hazar Gıda 2</v>
      </c>
      <c r="C75" t="str">
        <f>Defter!D74</f>
        <v>FTR-2026-80016</v>
      </c>
      <c r="D75" t="str">
        <f>SUBSTITUTE(SUBSTITUTE(UPPER(C75)," ",""),"-","")</f>
        <v>FTR202680016</v>
      </c>
      <c r="E75" s="8">
        <f>Defter!E74</f>
        <v>162358</v>
      </c>
      <c r="F75" s="8" cm="1">
        <f t="array" ref="F75">SUMPRODUCT((SUBSTITUTE(SUBSTITUTE(UPPER(Banka!$C$5:$C$297)," ",""),"-","")=D75)*Banka!$D$5:$D$297)</f>
        <v>162358</v>
      </c>
      <c r="G75" s="8">
        <f>E75-F75</f>
        <v>0</v>
      </c>
      <c r="H75" cm="1">
        <f t="array" ref="H75">SUMPRODUCT((SUBSTITUTE(SUBSTITUTE(UPPER(Banka!$C$5:$C$297)," ",""),"-","")=D75)*1)</f>
        <v>1</v>
      </c>
      <c r="I75" t="str">
        <f>IF(COUNTIF($D$6:$D$277,D75)&gt;1,"Mükerrer Şüphesi",IF(H75=0,"Yalnız Defterde",IF(G75=0,IF(H75=1,"Tam Eşleşme","Kısmi Ödeme"),IF(ABS(G75)&lt;1000,"Banka Masrafı","İnsan İncelemesi"))))</f>
        <v>Tam Eşleşme</v>
      </c>
      <c r="J75" t="str">
        <f>IF(I75="Tam Eşleşme","✓ Kapatılabilir",IF(I75="Kısmi Ödeme","✓ "&amp;H75&amp;" ödeme ile kapatılabilir",IF(I75="Banka Masrafı","✓ ₺"&amp;ABS(G75)&amp;" masraf",IF(I75="Yalnız Defterde","○ Ödeme bekleniyor",IF(I75="Mükerrer Şüphesi","⚠ Manuel kontrol",IF(I75="İnsan İncelemesi","⚠ ₺"&amp;ABS(G75)&amp;" fark - kontrol",""))))))</f>
        <v>✓ Kapatılabilir</v>
      </c>
    </row>
    <row r="76" spans="1:10">
      <c r="A76" t="str">
        <f>Defter!A75</f>
        <v>D-0200</v>
      </c>
      <c r="B76" t="str">
        <f>Defter!C75</f>
        <v>Doruk Lojistik 2</v>
      </c>
      <c r="C76" t="str">
        <f>Defter!D75</f>
        <v>FTR-2026-16869</v>
      </c>
      <c r="D76" t="str">
        <f>SUBSTITUTE(SUBSTITUTE(UPPER(C76)," ",""),"-","")</f>
        <v>FTR202616869</v>
      </c>
      <c r="E76" s="8">
        <f>Defter!E75</f>
        <v>147008</v>
      </c>
      <c r="F76" s="8" cm="1">
        <f t="array" ref="F76">SUMPRODUCT((SUBSTITUTE(SUBSTITUTE(UPPER(Banka!$C$5:$C$297)," ",""),"-","")=D76)*Banka!$D$5:$D$297)</f>
        <v>147008</v>
      </c>
      <c r="G76" s="8">
        <f>E76-F76</f>
        <v>0</v>
      </c>
      <c r="H76" cm="1">
        <f t="array" ref="H76">SUMPRODUCT((SUBSTITUTE(SUBSTITUTE(UPPER(Banka!$C$5:$C$297)," ",""),"-","")=D76)*1)</f>
        <v>1</v>
      </c>
      <c r="I76" t="str">
        <f>IF(COUNTIF($D$6:$D$277,D76)&gt;1,"Mükerrer Şüphesi",IF(H76=0,"Yalnız Defterde",IF(G76=0,IF(H76=1,"Tam Eşleşme","Kısmi Ödeme"),IF(ABS(G76)&lt;1000,"Banka Masrafı","İnsan İncelemesi"))))</f>
        <v>Tam Eşleşme</v>
      </c>
      <c r="J76" t="str">
        <f>IF(I76="Tam Eşleşme","✓ Kapatılabilir",IF(I76="Kısmi Ödeme","✓ "&amp;H76&amp;" ödeme ile kapatılabilir",IF(I76="Banka Masrafı","✓ ₺"&amp;ABS(G76)&amp;" masraf",IF(I76="Yalnız Defterde","○ Ödeme bekleniyor",IF(I76="Mükerrer Şüphesi","⚠ Manuel kontrol",IF(I76="İnsan İncelemesi","⚠ ₺"&amp;ABS(G76)&amp;" fark - kontrol",""))))))</f>
        <v>✓ Kapatılabilir</v>
      </c>
    </row>
    <row r="77" spans="1:10">
      <c r="A77" t="str">
        <f>Defter!A76</f>
        <v>D-0269</v>
      </c>
      <c r="B77" t="str">
        <f>Defter!C76</f>
        <v>Kuzey Enerji 3</v>
      </c>
      <c r="C77" t="str">
        <f>Defter!D76</f>
        <v>FTR-2026-48261</v>
      </c>
      <c r="D77" t="str">
        <f>SUBSTITUTE(SUBSTITUTE(UPPER(C77)," ",""),"-","")</f>
        <v>FTR202648261</v>
      </c>
      <c r="E77" s="8">
        <f>Defter!E76</f>
        <v>61775</v>
      </c>
      <c r="F77" s="8" cm="1">
        <f t="array" ref="F77">SUMPRODUCT((SUBSTITUTE(SUBSTITUTE(UPPER(Banka!$C$5:$C$297)," ",""),"-","")=D77)*Banka!$D$5:$D$297)</f>
        <v>0</v>
      </c>
      <c r="G77" s="8">
        <f>E77-F77</f>
        <v>61775</v>
      </c>
      <c r="H77" cm="1">
        <f t="array" ref="H77">SUMPRODUCT((SUBSTITUTE(SUBSTITUTE(UPPER(Banka!$C$5:$C$297)," ",""),"-","")=D77)*1)</f>
        <v>0</v>
      </c>
      <c r="I77" t="str">
        <f>IF(COUNTIF($D$6:$D$277,D77)&gt;1,"Mükerrer Şüphesi",IF(H77=0,"Yalnız Defterde",IF(G77=0,IF(H77=1,"Tam Eşleşme","Kısmi Ödeme"),IF(ABS(G77)&lt;1000,"Banka Masrafı","İnsan İncelemesi"))))</f>
        <v>Yalnız Defterde</v>
      </c>
      <c r="J77" t="str">
        <f>IF(I77="Tam Eşleşme","✓ Kapatılabilir",IF(I77="Kısmi Ödeme","✓ "&amp;H77&amp;" ödeme ile kapatılabilir",IF(I77="Banka Masrafı","✓ ₺"&amp;ABS(G77)&amp;" masraf",IF(I77="Yalnız Defterde","○ Ödeme bekleniyor",IF(I77="Mükerrer Şüphesi","⚠ Manuel kontrol",IF(I77="İnsan İncelemesi","⚠ ₺"&amp;ABS(G77)&amp;" fark - kontrol",""))))))</f>
        <v>○ Ödeme bekleniyor</v>
      </c>
    </row>
    <row r="78" spans="1:10">
      <c r="A78" t="str">
        <f>Defter!A77</f>
        <v>D-0242</v>
      </c>
      <c r="B78" t="str">
        <f>Defter!C77</f>
        <v>Sentez Endüstri 3</v>
      </c>
      <c r="C78" t="str">
        <f>Defter!D77</f>
        <v>FTR-2026-26802</v>
      </c>
      <c r="D78" t="str">
        <f>SUBSTITUTE(SUBSTITUTE(UPPER(C78)," ",""),"-","")</f>
        <v>FTR202626802</v>
      </c>
      <c r="E78" s="8">
        <f>Defter!E77</f>
        <v>68286</v>
      </c>
      <c r="F78" s="8" cm="1">
        <f t="array" ref="F78">SUMPRODUCT((SUBSTITUTE(SUBSTITUTE(UPPER(Banka!$C$5:$C$297)," ",""),"-","")=D78)*Banka!$D$5:$D$297)</f>
        <v>68286</v>
      </c>
      <c r="G78" s="8">
        <f>E78-F78</f>
        <v>0</v>
      </c>
      <c r="H78" cm="1">
        <f t="array" ref="H78">SUMPRODUCT((SUBSTITUTE(SUBSTITUTE(UPPER(Banka!$C$5:$C$297)," ",""),"-","")=D78)*1)</f>
        <v>2</v>
      </c>
      <c r="I78" t="str">
        <f>IF(COUNTIF($D$6:$D$277,D78)&gt;1,"Mükerrer Şüphesi",IF(H78=0,"Yalnız Defterde",IF(G78=0,IF(H78=1,"Tam Eşleşme","Kısmi Ödeme"),IF(ABS(G78)&lt;1000,"Banka Masrafı","İnsan İncelemesi"))))</f>
        <v>Kısmi Ödeme</v>
      </c>
      <c r="J78" t="str">
        <f>IF(I78="Tam Eşleşme","✓ Kapatılabilir",IF(I78="Kısmi Ödeme","✓ "&amp;H78&amp;" ödeme ile kapatılabilir",IF(I78="Banka Masrafı","✓ ₺"&amp;ABS(G78)&amp;" masraf",IF(I78="Yalnız Defterde","○ Ödeme bekleniyor",IF(I78="Mükerrer Şüphesi","⚠ Manuel kontrol",IF(I78="İnsan İncelemesi","⚠ ₺"&amp;ABS(G78)&amp;" fark - kontrol",""))))))</f>
        <v>✓ 2 ödeme ile kapatılabilir</v>
      </c>
    </row>
    <row r="79" spans="1:10">
      <c r="A79" t="str">
        <f>Defter!A78</f>
        <v>D-0116</v>
      </c>
      <c r="B79" t="str">
        <f>Defter!C78</f>
        <v>Nehir Otomotiv 2</v>
      </c>
      <c r="C79" t="str">
        <f>Defter!D78</f>
        <v>FTR-2026-30883</v>
      </c>
      <c r="D79" t="str">
        <f>SUBSTITUTE(SUBSTITUTE(UPPER(C79)," ",""),"-","")</f>
        <v>FTR202630883</v>
      </c>
      <c r="E79" s="8">
        <f>Defter!E78</f>
        <v>151456</v>
      </c>
      <c r="F79" s="8" cm="1">
        <f t="array" ref="F79">SUMPRODUCT((SUBSTITUTE(SUBSTITUTE(UPPER(Banka!$C$5:$C$297)," ",""),"-","")=D79)*Banka!$D$5:$D$297)</f>
        <v>151456</v>
      </c>
      <c r="G79" s="8">
        <f>E79-F79</f>
        <v>0</v>
      </c>
      <c r="H79" cm="1">
        <f t="array" ref="H79">SUMPRODUCT((SUBSTITUTE(SUBSTITUTE(UPPER(Banka!$C$5:$C$297)," ",""),"-","")=D79)*1)</f>
        <v>1</v>
      </c>
      <c r="I79" t="str">
        <f>IF(COUNTIF($D$6:$D$277,D79)&gt;1,"Mükerrer Şüphesi",IF(H79=0,"Yalnız Defterde",IF(G79=0,IF(H79=1,"Tam Eşleşme","Kısmi Ödeme"),IF(ABS(G79)&lt;1000,"Banka Masrafı","İnsan İncelemesi"))))</f>
        <v>Tam Eşleşme</v>
      </c>
      <c r="J79" t="str">
        <f>IF(I79="Tam Eşleşme","✓ Kapatılabilir",IF(I79="Kısmi Ödeme","✓ "&amp;H79&amp;" ödeme ile kapatılabilir",IF(I79="Banka Masrafı","✓ ₺"&amp;ABS(G79)&amp;" masraf",IF(I79="Yalnız Defterde","○ Ödeme bekleniyor",IF(I79="Mükerrer Şüphesi","⚠ Manuel kontrol",IF(I79="İnsan İncelemesi","⚠ ₺"&amp;ABS(G79)&amp;" fark - kontrol",""))))))</f>
        <v>✓ Kapatılabilir</v>
      </c>
    </row>
    <row r="80" spans="1:10">
      <c r="A80" t="str">
        <f>Defter!A79</f>
        <v>D-0262</v>
      </c>
      <c r="B80" t="str">
        <f>Defter!C79</f>
        <v>Vadi Teknoloji 3</v>
      </c>
      <c r="C80" t="str">
        <f>Defter!D79</f>
        <v>FTR-2026-21904</v>
      </c>
      <c r="D80" t="str">
        <f>SUBSTITUTE(SUBSTITUTE(UPPER(C80)," ",""),"-","")</f>
        <v>FTR202621904</v>
      </c>
      <c r="E80" s="8">
        <f>Defter!E79</f>
        <v>184118</v>
      </c>
      <c r="F80" s="8" cm="1">
        <f t="array" ref="F80">SUMPRODUCT((SUBSTITUTE(SUBSTITUTE(UPPER(Banka!$C$5:$C$297)," ",""),"-","")=D80)*Banka!$D$5:$D$297)</f>
        <v>0</v>
      </c>
      <c r="G80" s="8">
        <f>E80-F80</f>
        <v>184118</v>
      </c>
      <c r="H80" cm="1">
        <f t="array" ref="H80">SUMPRODUCT((SUBSTITUTE(SUBSTITUTE(UPPER(Banka!$C$5:$C$297)," ",""),"-","")=D80)*1)</f>
        <v>0</v>
      </c>
      <c r="I80" t="str">
        <f>IF(COUNTIF($D$6:$D$277,D80)&gt;1,"Mükerrer Şüphesi",IF(H80=0,"Yalnız Defterde",IF(G80=0,IF(H80=1,"Tam Eşleşme","Kısmi Ödeme"),IF(ABS(G80)&lt;1000,"Banka Masrafı","İnsan İncelemesi"))))</f>
        <v>Yalnız Defterde</v>
      </c>
      <c r="J80" t="str">
        <f>IF(I80="Tam Eşleşme","✓ Kapatılabilir",IF(I80="Kısmi Ödeme","✓ "&amp;H80&amp;" ödeme ile kapatılabilir",IF(I80="Banka Masrafı","✓ ₺"&amp;ABS(G80)&amp;" masraf",IF(I80="Yalnız Defterde","○ Ödeme bekleniyor",IF(I80="Mükerrer Şüphesi","⚠ Manuel kontrol",IF(I80="İnsan İncelemesi","⚠ ₺"&amp;ABS(G80)&amp;" fark - kontrol",""))))))</f>
        <v>○ Ödeme bekleniyor</v>
      </c>
    </row>
    <row r="81" spans="1:10">
      <c r="A81" t="str">
        <f>Defter!A80</f>
        <v>D-0068</v>
      </c>
      <c r="B81" t="str">
        <f>Defter!C80</f>
        <v>Atlas Otomotiv 2</v>
      </c>
      <c r="C81" t="str">
        <f>Defter!D80</f>
        <v>FTR-2026-96564</v>
      </c>
      <c r="D81" t="str">
        <f>SUBSTITUTE(SUBSTITUTE(UPPER(C81)," ",""),"-","")</f>
        <v>FTR202696564</v>
      </c>
      <c r="E81" s="8">
        <f>Defter!E80</f>
        <v>195563</v>
      </c>
      <c r="F81" s="8" cm="1">
        <f t="array" ref="F81">SUMPRODUCT((SUBSTITUTE(SUBSTITUTE(UPPER(Banka!$C$5:$C$297)," ",""),"-","")=D81)*Banka!$D$5:$D$297)</f>
        <v>195563</v>
      </c>
      <c r="G81" s="8">
        <f>E81-F81</f>
        <v>0</v>
      </c>
      <c r="H81" cm="1">
        <f t="array" ref="H81">SUMPRODUCT((SUBSTITUTE(SUBSTITUTE(UPPER(Banka!$C$5:$C$297)," ",""),"-","")=D81)*1)</f>
        <v>1</v>
      </c>
      <c r="I81" t="str">
        <f>IF(COUNTIF($D$6:$D$277,D81)&gt;1,"Mükerrer Şüphesi",IF(H81=0,"Yalnız Defterde",IF(G81=0,IF(H81=1,"Tam Eşleşme","Kısmi Ödeme"),IF(ABS(G81)&lt;1000,"Banka Masrafı","İnsan İncelemesi"))))</f>
        <v>Tam Eşleşme</v>
      </c>
      <c r="J81" t="str">
        <f>IF(I81="Tam Eşleşme","✓ Kapatılabilir",IF(I81="Kısmi Ödeme","✓ "&amp;H81&amp;" ödeme ile kapatılabilir",IF(I81="Banka Masrafı","✓ ₺"&amp;ABS(G81)&amp;" masraf",IF(I81="Yalnız Defterde","○ Ödeme bekleniyor",IF(I81="Mükerrer Şüphesi","⚠ Manuel kontrol",IF(I81="İnsan İncelemesi","⚠ ₺"&amp;ABS(G81)&amp;" fark - kontrol",""))))))</f>
        <v>✓ Kapatılabilir</v>
      </c>
    </row>
    <row r="82" spans="1:10">
      <c r="A82" t="str">
        <f>Defter!A81</f>
        <v>D-0236</v>
      </c>
      <c r="B82" t="str">
        <f>Defter!C81</f>
        <v>Eksen Lojistik 1</v>
      </c>
      <c r="C82" t="str">
        <f>Defter!D81</f>
        <v>FTR-2026-83390</v>
      </c>
      <c r="D82" t="str">
        <f>SUBSTITUTE(SUBSTITUTE(UPPER(C82)," ",""),"-","")</f>
        <v>FTR202683390</v>
      </c>
      <c r="E82" s="8">
        <f>Defter!E81</f>
        <v>211343</v>
      </c>
      <c r="F82" s="8" cm="1">
        <f t="array" ref="F82">SUMPRODUCT((SUBSTITUTE(SUBSTITUTE(UPPER(Banka!$C$5:$C$297)," ",""),"-","")=D82)*Banka!$D$5:$D$297)</f>
        <v>211343</v>
      </c>
      <c r="G82" s="8">
        <f>E82-F82</f>
        <v>0</v>
      </c>
      <c r="H82" cm="1">
        <f t="array" ref="H82">SUMPRODUCT((SUBSTITUTE(SUBSTITUTE(UPPER(Banka!$C$5:$C$297)," ",""),"-","")=D82)*1)</f>
        <v>2</v>
      </c>
      <c r="I82" t="str">
        <f>IF(COUNTIF($D$6:$D$277,D82)&gt;1,"Mükerrer Şüphesi",IF(H82=0,"Yalnız Defterde",IF(G82=0,IF(H82=1,"Tam Eşleşme","Kısmi Ödeme"),IF(ABS(G82)&lt;1000,"Banka Masrafı","İnsan İncelemesi"))))</f>
        <v>Kısmi Ödeme</v>
      </c>
      <c r="J82" t="str">
        <f>IF(I82="Tam Eşleşme","✓ Kapatılabilir",IF(I82="Kısmi Ödeme","✓ "&amp;H82&amp;" ödeme ile kapatılabilir",IF(I82="Banka Masrafı","✓ ₺"&amp;ABS(G82)&amp;" masraf",IF(I82="Yalnız Defterde","○ Ödeme bekleniyor",IF(I82="Mükerrer Şüphesi","⚠ Manuel kontrol",IF(I82="İnsan İncelemesi","⚠ ₺"&amp;ABS(G82)&amp;" fark - kontrol",""))))))</f>
        <v>✓ 2 ödeme ile kapatılabilir</v>
      </c>
    </row>
    <row r="83" spans="1:10">
      <c r="A83" t="str">
        <f>Defter!A82</f>
        <v>D-0265</v>
      </c>
      <c r="B83" t="str">
        <f>Defter!C82</f>
        <v>Rota Lojistik 2</v>
      </c>
      <c r="C83" t="str">
        <f>Defter!D82</f>
        <v>FTR-2026-17967</v>
      </c>
      <c r="D83" t="str">
        <f>SUBSTITUTE(SUBSTITUTE(UPPER(C83)," ",""),"-","")</f>
        <v>FTR202617967</v>
      </c>
      <c r="E83" s="8">
        <f>Defter!E82</f>
        <v>258489</v>
      </c>
      <c r="F83" s="8" cm="1">
        <f t="array" ref="F83">SUMPRODUCT((SUBSTITUTE(SUBSTITUTE(UPPER(Banka!$C$5:$C$297)," ",""),"-","")=D83)*Banka!$D$5:$D$297)</f>
        <v>0</v>
      </c>
      <c r="G83" s="8">
        <f>E83-F83</f>
        <v>258489</v>
      </c>
      <c r="H83" cm="1">
        <f t="array" ref="H83">SUMPRODUCT((SUBSTITUTE(SUBSTITUTE(UPPER(Banka!$C$5:$C$297)," ",""),"-","")=D83)*1)</f>
        <v>0</v>
      </c>
      <c r="I83" t="str">
        <f>IF(COUNTIF($D$6:$D$277,D83)&gt;1,"Mükerrer Şüphesi",IF(H83=0,"Yalnız Defterde",IF(G83=0,IF(H83=1,"Tam Eşleşme","Kısmi Ödeme"),IF(ABS(G83)&lt;1000,"Banka Masrafı","İnsan İncelemesi"))))</f>
        <v>Yalnız Defterde</v>
      </c>
      <c r="J83" t="str">
        <f>IF(I83="Tam Eşleşme","✓ Kapatılabilir",IF(I83="Kısmi Ödeme","✓ "&amp;H83&amp;" ödeme ile kapatılabilir",IF(I83="Banka Masrafı","✓ ₺"&amp;ABS(G83)&amp;" masraf",IF(I83="Yalnız Defterde","○ Ödeme bekleniyor",IF(I83="Mükerrer Şüphesi","⚠ Manuel kontrol",IF(I83="İnsan İncelemesi","⚠ ₺"&amp;ABS(G83)&amp;" fark - kontrol",""))))))</f>
        <v>○ Ödeme bekleniyor</v>
      </c>
    </row>
    <row r="84" spans="1:10">
      <c r="A84" t="str">
        <f>Defter!A83</f>
        <v>D-0014</v>
      </c>
      <c r="B84" t="str">
        <f>Defter!C83</f>
        <v>Liman Lojistik 1</v>
      </c>
      <c r="C84" t="str">
        <f>Defter!D83</f>
        <v>FTR-2026-50303</v>
      </c>
      <c r="D84" t="str">
        <f>SUBSTITUTE(SUBSTITUTE(UPPER(C84)," ",""),"-","")</f>
        <v>FTR202650303</v>
      </c>
      <c r="E84" s="8">
        <f>Defter!E83</f>
        <v>88227</v>
      </c>
      <c r="F84" s="8" cm="1">
        <f t="array" ref="F84">SUMPRODUCT((SUBSTITUTE(SUBSTITUTE(UPPER(Banka!$C$5:$C$297)," ",""),"-","")=D84)*Banka!$D$5:$D$297)</f>
        <v>88227</v>
      </c>
      <c r="G84" s="8">
        <f>E84-F84</f>
        <v>0</v>
      </c>
      <c r="H84" cm="1">
        <f t="array" ref="H84">SUMPRODUCT((SUBSTITUTE(SUBSTITUTE(UPPER(Banka!$C$5:$C$297)," ",""),"-","")=D84)*1)</f>
        <v>1</v>
      </c>
      <c r="I84" t="str">
        <f>IF(COUNTIF($D$6:$D$277,D84)&gt;1,"Mükerrer Şüphesi",IF(H84=0,"Yalnız Defterde",IF(G84=0,IF(H84=1,"Tam Eşleşme","Kısmi Ödeme"),IF(ABS(G84)&lt;1000,"Banka Masrafı","İnsan İncelemesi"))))</f>
        <v>Tam Eşleşme</v>
      </c>
      <c r="J84" t="str">
        <f>IF(I84="Tam Eşleşme","✓ Kapatılabilir",IF(I84="Kısmi Ödeme","✓ "&amp;H84&amp;" ödeme ile kapatılabilir",IF(I84="Banka Masrafı","✓ ₺"&amp;ABS(G84)&amp;" masraf",IF(I84="Yalnız Defterde","○ Ödeme bekleniyor",IF(I84="Mükerrer Şüphesi","⚠ Manuel kontrol",IF(I84="İnsan İncelemesi","⚠ ₺"&amp;ABS(G84)&amp;" fark - kontrol",""))))))</f>
        <v>✓ Kapatılabilir</v>
      </c>
    </row>
    <row r="85" spans="1:10">
      <c r="A85" t="str">
        <f>Defter!A84</f>
        <v>D-0266</v>
      </c>
      <c r="B85" t="str">
        <f>Defter!C84</f>
        <v>Tuna Otomotiv 3</v>
      </c>
      <c r="C85" t="str">
        <f>Defter!D84</f>
        <v>FTR-2026-81426</v>
      </c>
      <c r="D85" t="str">
        <f>SUBSTITUTE(SUBSTITUTE(UPPER(C85)," ",""),"-","")</f>
        <v>FTR202681426</v>
      </c>
      <c r="E85" s="8">
        <f>Defter!E84</f>
        <v>31082</v>
      </c>
      <c r="F85" s="8" cm="1">
        <f t="array" ref="F85">SUMPRODUCT((SUBSTITUTE(SUBSTITUTE(UPPER(Banka!$C$5:$C$297)," ",""),"-","")=D85)*Banka!$D$5:$D$297)</f>
        <v>0</v>
      </c>
      <c r="G85" s="8">
        <f>E85-F85</f>
        <v>31082</v>
      </c>
      <c r="H85" cm="1">
        <f t="array" ref="H85">SUMPRODUCT((SUBSTITUTE(SUBSTITUTE(UPPER(Banka!$C$5:$C$297)," ",""),"-","")=D85)*1)</f>
        <v>0</v>
      </c>
      <c r="I85" t="str">
        <f>IF(COUNTIF($D$6:$D$277,D85)&gt;1,"Mükerrer Şüphesi",IF(H85=0,"Yalnız Defterde",IF(G85=0,IF(H85=1,"Tam Eşleşme","Kısmi Ödeme"),IF(ABS(G85)&lt;1000,"Banka Masrafı","İnsan İncelemesi"))))</f>
        <v>Yalnız Defterde</v>
      </c>
      <c r="J85" t="str">
        <f>IF(I85="Tam Eşleşme","✓ Kapatılabilir",IF(I85="Kısmi Ödeme","✓ "&amp;H85&amp;" ödeme ile kapatılabilir",IF(I85="Banka Masrafı","✓ ₺"&amp;ABS(G85)&amp;" masraf",IF(I85="Yalnız Defterde","○ Ödeme bekleniyor",IF(I85="Mükerrer Şüphesi","⚠ Manuel kontrol",IF(I85="İnsan İncelemesi","⚠ ₺"&amp;ABS(G85)&amp;" fark - kontrol",""))))))</f>
        <v>○ Ödeme bekleniyor</v>
      </c>
    </row>
    <row r="86" spans="1:10">
      <c r="A86" t="str">
        <f>Defter!A85</f>
        <v>D-0122</v>
      </c>
      <c r="B86" t="str">
        <f>Defter!C85</f>
        <v>Sentez Enerji 2</v>
      </c>
      <c r="C86" t="str">
        <f>Defter!D85</f>
        <v>FTR-2026-88295</v>
      </c>
      <c r="D86" t="str">
        <f>SUBSTITUTE(SUBSTITUTE(UPPER(C86)," ",""),"-","")</f>
        <v>FTR202688295</v>
      </c>
      <c r="E86" s="8">
        <f>Defter!E85</f>
        <v>164249</v>
      </c>
      <c r="F86" s="8" cm="1">
        <f t="array" ref="F86">SUMPRODUCT((SUBSTITUTE(SUBSTITUTE(UPPER(Banka!$C$5:$C$297)," ",""),"-","")=D86)*Banka!$D$5:$D$297)</f>
        <v>164249</v>
      </c>
      <c r="G86" s="8">
        <f>E86-F86</f>
        <v>0</v>
      </c>
      <c r="H86" cm="1">
        <f t="array" ref="H86">SUMPRODUCT((SUBSTITUTE(SUBSTITUTE(UPPER(Banka!$C$5:$C$297)," ",""),"-","")=D86)*1)</f>
        <v>1</v>
      </c>
      <c r="I86" t="str">
        <f>IF(COUNTIF($D$6:$D$277,D86)&gt;1,"Mükerrer Şüphesi",IF(H86=0,"Yalnız Defterde",IF(G86=0,IF(H86=1,"Tam Eşleşme","Kısmi Ödeme"),IF(ABS(G86)&lt;1000,"Banka Masrafı","İnsan İncelemesi"))))</f>
        <v>Tam Eşleşme</v>
      </c>
      <c r="J86" t="str">
        <f>IF(I86="Tam Eşleşme","✓ Kapatılabilir",IF(I86="Kısmi Ödeme","✓ "&amp;H86&amp;" ödeme ile kapatılabilir",IF(I86="Banka Masrafı","✓ ₺"&amp;ABS(G86)&amp;" masraf",IF(I86="Yalnız Defterde","○ Ödeme bekleniyor",IF(I86="Mükerrer Şüphesi","⚠ Manuel kontrol",IF(I86="İnsan İncelemesi","⚠ ₺"&amp;ABS(G86)&amp;" fark - kontrol",""))))))</f>
        <v>✓ Kapatılabilir</v>
      </c>
    </row>
    <row r="87" spans="1:10">
      <c r="A87" t="str">
        <f>Defter!A86</f>
        <v>D-0074</v>
      </c>
      <c r="B87" t="str">
        <f>Defter!C86</f>
        <v>Mavi Enerji 1</v>
      </c>
      <c r="C87" t="str">
        <f>Defter!D86</f>
        <v>FTR-2026-59055</v>
      </c>
      <c r="D87" t="str">
        <f>SUBSTITUTE(SUBSTITUTE(UPPER(C87)," ",""),"-","")</f>
        <v>FTR202659055</v>
      </c>
      <c r="E87" s="8">
        <f>Defter!E86</f>
        <v>155499</v>
      </c>
      <c r="F87" s="8" cm="1">
        <f t="array" ref="F87">SUMPRODUCT((SUBSTITUTE(SUBSTITUTE(UPPER(Banka!$C$5:$C$297)," ",""),"-","")=D87)*Banka!$D$5:$D$297)</f>
        <v>155499</v>
      </c>
      <c r="G87" s="8">
        <f>E87-F87</f>
        <v>0</v>
      </c>
      <c r="H87" cm="1">
        <f t="array" ref="H87">SUMPRODUCT((SUBSTITUTE(SUBSTITUTE(UPPER(Banka!$C$5:$C$297)," ",""),"-","")=D87)*1)</f>
        <v>1</v>
      </c>
      <c r="I87" t="str">
        <f>IF(COUNTIF($D$6:$D$277,D87)&gt;1,"Mükerrer Şüphesi",IF(H87=0,"Yalnız Defterde",IF(G87=0,IF(H87=1,"Tam Eşleşme","Kısmi Ödeme"),IF(ABS(G87)&lt;1000,"Banka Masrafı","İnsan İncelemesi"))))</f>
        <v>Tam Eşleşme</v>
      </c>
      <c r="J87" t="str">
        <f>IF(I87="Tam Eşleşme","✓ Kapatılabilir",IF(I87="Kısmi Ödeme","✓ "&amp;H87&amp;" ödeme ile kapatılabilir",IF(I87="Banka Masrafı","✓ ₺"&amp;ABS(G87)&amp;" masraf",IF(I87="Yalnız Defterde","○ Ödeme bekleniyor",IF(I87="Mükerrer Şüphesi","⚠ Manuel kontrol",IF(I87="İnsan İncelemesi","⚠ ₺"&amp;ABS(G87)&amp;" fark - kontrol",""))))))</f>
        <v>✓ Kapatılabilir</v>
      </c>
    </row>
    <row r="88" spans="1:10">
      <c r="A88" t="str">
        <f>Defter!A87</f>
        <v>D-0103</v>
      </c>
      <c r="B88" t="str">
        <f>Defter!C87</f>
        <v>Güven Otomotiv 2</v>
      </c>
      <c r="C88" t="str">
        <f>Defter!D87</f>
        <v>FTR-2026-67155</v>
      </c>
      <c r="D88" t="str">
        <f>SUBSTITUTE(SUBSTITUTE(UPPER(C88)," ",""),"-","")</f>
        <v>FTR202667155</v>
      </c>
      <c r="E88" s="8">
        <f>Defter!E87</f>
        <v>233216</v>
      </c>
      <c r="F88" s="8" cm="1">
        <f t="array" ref="F88">SUMPRODUCT((SUBSTITUTE(SUBSTITUTE(UPPER(Banka!$C$5:$C$297)," ",""),"-","")=D88)*Banka!$D$5:$D$297)</f>
        <v>233216</v>
      </c>
      <c r="G88" s="8">
        <f>E88-F88</f>
        <v>0</v>
      </c>
      <c r="H88" cm="1">
        <f t="array" ref="H88">SUMPRODUCT((SUBSTITUTE(SUBSTITUTE(UPPER(Banka!$C$5:$C$297)," ",""),"-","")=D88)*1)</f>
        <v>1</v>
      </c>
      <c r="I88" t="str">
        <f>IF(COUNTIF($D$6:$D$277,D88)&gt;1,"Mükerrer Şüphesi",IF(H88=0,"Yalnız Defterde",IF(G88=0,IF(H88=1,"Tam Eşleşme","Kısmi Ödeme"),IF(ABS(G88)&lt;1000,"Banka Masrafı","İnsan İncelemesi"))))</f>
        <v>Tam Eşleşme</v>
      </c>
      <c r="J88" t="str">
        <f>IF(I88="Tam Eşleşme","✓ Kapatılabilir",IF(I88="Kısmi Ödeme","✓ "&amp;H88&amp;" ödeme ile kapatılabilir",IF(I88="Banka Masrafı","✓ ₺"&amp;ABS(G88)&amp;" masraf",IF(I88="Yalnız Defterde","○ Ödeme bekleniyor",IF(I88="Mükerrer Şüphesi","⚠ Manuel kontrol",IF(I88="İnsan İncelemesi","⚠ ₺"&amp;ABS(G88)&amp;" fark - kontrol",""))))))</f>
        <v>✓ Kapatılabilir</v>
      </c>
    </row>
    <row r="89" spans="1:10">
      <c r="A89" t="str">
        <f>Defter!A88</f>
        <v>D-0165</v>
      </c>
      <c r="B89" t="str">
        <f>Defter!C88</f>
        <v>Sentez Lojistik 1</v>
      </c>
      <c r="C89" t="str">
        <f>Defter!D88</f>
        <v>FTR-2026-48936</v>
      </c>
      <c r="D89" t="str">
        <f>SUBSTITUTE(SUBSTITUTE(UPPER(C89)," ",""),"-","")</f>
        <v>FTR202648936</v>
      </c>
      <c r="E89" s="8">
        <f>Defter!E88</f>
        <v>230870</v>
      </c>
      <c r="F89" s="8" cm="1">
        <f t="array" ref="F89">SUMPRODUCT((SUBSTITUTE(SUBSTITUTE(UPPER(Banka!$C$5:$C$297)," ",""),"-","")=D89)*Banka!$D$5:$D$297)</f>
        <v>230870</v>
      </c>
      <c r="G89" s="8">
        <f>E89-F89</f>
        <v>0</v>
      </c>
      <c r="H89" cm="1">
        <f t="array" ref="H89">SUMPRODUCT((SUBSTITUTE(SUBSTITUTE(UPPER(Banka!$C$5:$C$297)," ",""),"-","")=D89)*1)</f>
        <v>1</v>
      </c>
      <c r="I89" t="str">
        <f>IF(COUNTIF($D$6:$D$277,D89)&gt;1,"Mükerrer Şüphesi",IF(H89=0,"Yalnız Defterde",IF(G89=0,IF(H89=1,"Tam Eşleşme","Kısmi Ödeme"),IF(ABS(G89)&lt;1000,"Banka Masrafı","İnsan İncelemesi"))))</f>
        <v>Tam Eşleşme</v>
      </c>
      <c r="J89" t="str">
        <f>IF(I89="Tam Eşleşme","✓ Kapatılabilir",IF(I89="Kısmi Ödeme","✓ "&amp;H89&amp;" ödeme ile kapatılabilir",IF(I89="Banka Masrafı","✓ ₺"&amp;ABS(G89)&amp;" masraf",IF(I89="Yalnız Defterde","○ Ödeme bekleniyor",IF(I89="Mükerrer Şüphesi","⚠ Manuel kontrol",IF(I89="İnsan İncelemesi","⚠ ₺"&amp;ABS(G89)&amp;" fark - kontrol",""))))))</f>
        <v>✓ Kapatılabilir</v>
      </c>
    </row>
    <row r="90" spans="1:10">
      <c r="A90" t="str">
        <f>Defter!A89</f>
        <v>D-0060</v>
      </c>
      <c r="B90" t="str">
        <f>Defter!C89</f>
        <v>Hazar Gıda 2</v>
      </c>
      <c r="C90" t="str">
        <f>Defter!D89</f>
        <v>FTR-2026-46600</v>
      </c>
      <c r="D90" t="str">
        <f>SUBSTITUTE(SUBSTITUTE(UPPER(C90)," ",""),"-","")</f>
        <v>FTR202646600</v>
      </c>
      <c r="E90" s="8">
        <f>Defter!E89</f>
        <v>66508</v>
      </c>
      <c r="F90" s="8" cm="1">
        <f t="array" ref="F90">SUMPRODUCT((SUBSTITUTE(SUBSTITUTE(UPPER(Banka!$C$5:$C$297)," ",""),"-","")=D90)*Banka!$D$5:$D$297)</f>
        <v>66508</v>
      </c>
      <c r="G90" s="8">
        <f>E90-F90</f>
        <v>0</v>
      </c>
      <c r="H90" cm="1">
        <f t="array" ref="H90">SUMPRODUCT((SUBSTITUTE(SUBSTITUTE(UPPER(Banka!$C$5:$C$297)," ",""),"-","")=D90)*1)</f>
        <v>1</v>
      </c>
      <c r="I90" t="str">
        <f>IF(COUNTIF($D$6:$D$277,D90)&gt;1,"Mükerrer Şüphesi",IF(H90=0,"Yalnız Defterde",IF(G90=0,IF(H90=1,"Tam Eşleşme","Kısmi Ödeme"),IF(ABS(G90)&lt;1000,"Banka Masrafı","İnsan İncelemesi"))))</f>
        <v>Tam Eşleşme</v>
      </c>
      <c r="J90" t="str">
        <f>IF(I90="Tam Eşleşme","✓ Kapatılabilir",IF(I90="Kısmi Ödeme","✓ "&amp;H90&amp;" ödeme ile kapatılabilir",IF(I90="Banka Masrafı","✓ ₺"&amp;ABS(G90)&amp;" masraf",IF(I90="Yalnız Defterde","○ Ödeme bekleniyor",IF(I90="Mükerrer Şüphesi","⚠ Manuel kontrol",IF(I90="İnsan İncelemesi","⚠ ₺"&amp;ABS(G90)&amp;" fark - kontrol",""))))))</f>
        <v>✓ Kapatılabilir</v>
      </c>
    </row>
    <row r="91" spans="1:10">
      <c r="A91" t="str">
        <f>Defter!A90</f>
        <v>D-0154</v>
      </c>
      <c r="B91" t="str">
        <f>Defter!C90</f>
        <v>Doruk Lojistik 2</v>
      </c>
      <c r="C91" t="str">
        <f>Defter!D90</f>
        <v>FTR-2026-27741</v>
      </c>
      <c r="D91" t="str">
        <f>SUBSTITUTE(SUBSTITUTE(UPPER(C91)," ",""),"-","")</f>
        <v>FTR202627741</v>
      </c>
      <c r="E91" s="8">
        <f>Defter!E90</f>
        <v>258000</v>
      </c>
      <c r="F91" s="8" cm="1">
        <f t="array" ref="F91">SUMPRODUCT((SUBSTITUTE(SUBSTITUTE(UPPER(Banka!$C$5:$C$297)," ",""),"-","")=D91)*Banka!$D$5:$D$297)</f>
        <v>258000</v>
      </c>
      <c r="G91" s="8">
        <f>E91-F91</f>
        <v>0</v>
      </c>
      <c r="H91" cm="1">
        <f t="array" ref="H91">SUMPRODUCT((SUBSTITUTE(SUBSTITUTE(UPPER(Banka!$C$5:$C$297)," ",""),"-","")=D91)*1)</f>
        <v>1</v>
      </c>
      <c r="I91" t="str">
        <f>IF(COUNTIF($D$6:$D$277,D91)&gt;1,"Mükerrer Şüphesi",IF(H91=0,"Yalnız Defterde",IF(G91=0,IF(H91=1,"Tam Eşleşme","Kısmi Ödeme"),IF(ABS(G91)&lt;1000,"Banka Masrafı","İnsan İncelemesi"))))</f>
        <v>Tam Eşleşme</v>
      </c>
      <c r="J91" t="str">
        <f>IF(I91="Tam Eşleşme","✓ Kapatılabilir",IF(I91="Kısmi Ödeme","✓ "&amp;H91&amp;" ödeme ile kapatılabilir",IF(I91="Banka Masrafı","✓ ₺"&amp;ABS(G91)&amp;" masraf",IF(I91="Yalnız Defterde","○ Ödeme bekleniyor",IF(I91="Mükerrer Şüphesi","⚠ Manuel kontrol",IF(I91="İnsan İncelemesi","⚠ ₺"&amp;ABS(G91)&amp;" fark - kontrol",""))))))</f>
        <v>✓ Kapatılabilir</v>
      </c>
    </row>
    <row r="92" spans="1:10">
      <c r="A92" t="str">
        <f>Defter!A91</f>
        <v>D-0058</v>
      </c>
      <c r="B92" t="str">
        <f>Defter!C91</f>
        <v>Kuzey Lojistik 2</v>
      </c>
      <c r="C92" t="str">
        <f>Defter!D91</f>
        <v>FTR-2026-40152</v>
      </c>
      <c r="D92" t="str">
        <f>SUBSTITUTE(SUBSTITUTE(UPPER(C92)," ",""),"-","")</f>
        <v>FTR202640152</v>
      </c>
      <c r="E92" s="8">
        <f>Defter!E91</f>
        <v>44463</v>
      </c>
      <c r="F92" s="8" cm="1">
        <f t="array" ref="F92">SUMPRODUCT((SUBSTITUTE(SUBSTITUTE(UPPER(Banka!$C$5:$C$297)," ",""),"-","")=D92)*Banka!$D$5:$D$297)</f>
        <v>44463</v>
      </c>
      <c r="G92" s="8">
        <f>E92-F92</f>
        <v>0</v>
      </c>
      <c r="H92" cm="1">
        <f t="array" ref="H92">SUMPRODUCT((SUBSTITUTE(SUBSTITUTE(UPPER(Banka!$C$5:$C$297)," ",""),"-","")=D92)*1)</f>
        <v>1</v>
      </c>
      <c r="I92" t="str">
        <f>IF(COUNTIF($D$6:$D$277,D92)&gt;1,"Mükerrer Şüphesi",IF(H92=0,"Yalnız Defterde",IF(G92=0,IF(H92=1,"Tam Eşleşme","Kısmi Ödeme"),IF(ABS(G92)&lt;1000,"Banka Masrafı","İnsan İncelemesi"))))</f>
        <v>Tam Eşleşme</v>
      </c>
      <c r="J92" t="str">
        <f>IF(I92="Tam Eşleşme","✓ Kapatılabilir",IF(I92="Kısmi Ödeme","✓ "&amp;H92&amp;" ödeme ile kapatılabilir",IF(I92="Banka Masrafı","✓ ₺"&amp;ABS(G92)&amp;" masraf",IF(I92="Yalnız Defterde","○ Ödeme bekleniyor",IF(I92="Mükerrer Şüphesi","⚠ Manuel kontrol",IF(I92="İnsan İncelemesi","⚠ ₺"&amp;ABS(G92)&amp;" fark - kontrol",""))))))</f>
        <v>✓ Kapatılabilir</v>
      </c>
    </row>
    <row r="93" spans="1:10">
      <c r="A93" t="str">
        <f>Defter!A92</f>
        <v>D-0078</v>
      </c>
      <c r="B93" t="str">
        <f>Defter!C92</f>
        <v>Fora Endüstri 2</v>
      </c>
      <c r="C93" t="str">
        <f>Defter!D92</f>
        <v>FTR-2026-83729</v>
      </c>
      <c r="D93" t="str">
        <f>SUBSTITUTE(SUBSTITUTE(UPPER(C93)," ",""),"-","")</f>
        <v>FTR202683729</v>
      </c>
      <c r="E93" s="8">
        <f>Defter!E92</f>
        <v>221805</v>
      </c>
      <c r="F93" s="8" cm="1">
        <f t="array" ref="F93">SUMPRODUCT((SUBSTITUTE(SUBSTITUTE(UPPER(Banka!$C$5:$C$297)," ",""),"-","")=D93)*Banka!$D$5:$D$297)</f>
        <v>221805</v>
      </c>
      <c r="G93" s="8">
        <f>E93-F93</f>
        <v>0</v>
      </c>
      <c r="H93" cm="1">
        <f t="array" ref="H93">SUMPRODUCT((SUBSTITUTE(SUBSTITUTE(UPPER(Banka!$C$5:$C$297)," ",""),"-","")=D93)*1)</f>
        <v>1</v>
      </c>
      <c r="I93" t="str">
        <f>IF(COUNTIF($D$6:$D$277,D93)&gt;1,"Mükerrer Şüphesi",IF(H93=0,"Yalnız Defterde",IF(G93=0,IF(H93=1,"Tam Eşleşme","Kısmi Ödeme"),IF(ABS(G93)&lt;1000,"Banka Masrafı","İnsan İncelemesi"))))</f>
        <v>Tam Eşleşme</v>
      </c>
      <c r="J93" t="str">
        <f>IF(I93="Tam Eşleşme","✓ Kapatılabilir",IF(I93="Kısmi Ödeme","✓ "&amp;H93&amp;" ödeme ile kapatılabilir",IF(I93="Banka Masrafı","✓ ₺"&amp;ABS(G93)&amp;" masraf",IF(I93="Yalnız Defterde","○ Ödeme bekleniyor",IF(I93="Mükerrer Şüphesi","⚠ Manuel kontrol",IF(I93="İnsan İncelemesi","⚠ ₺"&amp;ABS(G93)&amp;" fark - kontrol",""))))))</f>
        <v>✓ Kapatılabilir</v>
      </c>
    </row>
    <row r="94" spans="1:10">
      <c r="A94" t="str">
        <f>Defter!A93</f>
        <v>D-0104</v>
      </c>
      <c r="B94" t="str">
        <f>Defter!C93</f>
        <v>Hazar Gıda 2</v>
      </c>
      <c r="C94" t="str">
        <f>Defter!D93</f>
        <v>FTR-2026-87203</v>
      </c>
      <c r="D94" t="str">
        <f>SUBSTITUTE(SUBSTITUTE(UPPER(C94)," ",""),"-","")</f>
        <v>FTR202687203</v>
      </c>
      <c r="E94" s="8">
        <f>Defter!E93</f>
        <v>86945</v>
      </c>
      <c r="F94" s="8" cm="1">
        <f t="array" ref="F94">SUMPRODUCT((SUBSTITUTE(SUBSTITUTE(UPPER(Banka!$C$5:$C$297)," ",""),"-","")=D94)*Banka!$D$5:$D$297)</f>
        <v>86945</v>
      </c>
      <c r="G94" s="8">
        <f>E94-F94</f>
        <v>0</v>
      </c>
      <c r="H94" cm="1">
        <f t="array" ref="H94">SUMPRODUCT((SUBSTITUTE(SUBSTITUTE(UPPER(Banka!$C$5:$C$297)," ",""),"-","")=D94)*1)</f>
        <v>1</v>
      </c>
      <c r="I94" t="str">
        <f>IF(COUNTIF($D$6:$D$277,D94)&gt;1,"Mükerrer Şüphesi",IF(H94=0,"Yalnız Defterde",IF(G94=0,IF(H94=1,"Tam Eşleşme","Kısmi Ödeme"),IF(ABS(G94)&lt;1000,"Banka Masrafı","İnsan İncelemesi"))))</f>
        <v>Tam Eşleşme</v>
      </c>
      <c r="J94" t="str">
        <f>IF(I94="Tam Eşleşme","✓ Kapatılabilir",IF(I94="Kısmi Ödeme","✓ "&amp;H94&amp;" ödeme ile kapatılabilir",IF(I94="Banka Masrafı","✓ ₺"&amp;ABS(G94)&amp;" masraf",IF(I94="Yalnız Defterde","○ Ödeme bekleniyor",IF(I94="Mükerrer Şüphesi","⚠ Manuel kontrol",IF(I94="İnsan İncelemesi","⚠ ₺"&amp;ABS(G94)&amp;" fark - kontrol",""))))))</f>
        <v>✓ Kapatılabilir</v>
      </c>
    </row>
    <row r="95" spans="1:10">
      <c r="A95" t="str">
        <f>Defter!A94</f>
        <v>D-0139</v>
      </c>
      <c r="B95" t="str">
        <f>Defter!C94</f>
        <v>Nehir Otomotiv 2</v>
      </c>
      <c r="C95" t="str">
        <f>Defter!D94</f>
        <v>FTR-2026-48058</v>
      </c>
      <c r="D95" t="str">
        <f>SUBSTITUTE(SUBSTITUTE(UPPER(C95)," ",""),"-","")</f>
        <v>FTR202648058</v>
      </c>
      <c r="E95" s="8">
        <f>Defter!E94</f>
        <v>224939</v>
      </c>
      <c r="F95" s="8" cm="1">
        <f t="array" ref="F95">SUMPRODUCT((SUBSTITUTE(SUBSTITUTE(UPPER(Banka!$C$5:$C$297)," ",""),"-","")=D95)*Banka!$D$5:$D$297)</f>
        <v>224939</v>
      </c>
      <c r="G95" s="8">
        <f>E95-F95</f>
        <v>0</v>
      </c>
      <c r="H95" cm="1">
        <f t="array" ref="H95">SUMPRODUCT((SUBSTITUTE(SUBSTITUTE(UPPER(Banka!$C$5:$C$297)," ",""),"-","")=D95)*1)</f>
        <v>1</v>
      </c>
      <c r="I95" t="str">
        <f>IF(COUNTIF($D$6:$D$277,D95)&gt;1,"Mükerrer Şüphesi",IF(H95=0,"Yalnız Defterde",IF(G95=0,IF(H95=1,"Tam Eşleşme","Kısmi Ödeme"),IF(ABS(G95)&lt;1000,"Banka Masrafı","İnsan İncelemesi"))))</f>
        <v>Tam Eşleşme</v>
      </c>
      <c r="J95" t="str">
        <f>IF(I95="Tam Eşleşme","✓ Kapatılabilir",IF(I95="Kısmi Ödeme","✓ "&amp;H95&amp;" ödeme ile kapatılabilir",IF(I95="Banka Masrafı","✓ ₺"&amp;ABS(G95)&amp;" masraf",IF(I95="Yalnız Defterde","○ Ödeme bekleniyor",IF(I95="Mükerrer Şüphesi","⚠ Manuel kontrol",IF(I95="İnsan İncelemesi","⚠ ₺"&amp;ABS(G95)&amp;" fark - kontrol",""))))))</f>
        <v>✓ Kapatılabilir</v>
      </c>
    </row>
    <row r="96" spans="1:10">
      <c r="A96" t="str">
        <f>Defter!A95</f>
        <v>D-0025</v>
      </c>
      <c r="B96" t="str">
        <f>Defter!C95</f>
        <v>Mavi Endüstri 2</v>
      </c>
      <c r="C96" t="str">
        <f>Defter!D95</f>
        <v>FTR-2026-56523</v>
      </c>
      <c r="D96" t="str">
        <f>SUBSTITUTE(SUBSTITUTE(UPPER(C96)," ",""),"-","")</f>
        <v>FTR202656523</v>
      </c>
      <c r="E96" s="8">
        <f>Defter!E95</f>
        <v>69945</v>
      </c>
      <c r="F96" s="8" cm="1">
        <f t="array" ref="F96">SUMPRODUCT((SUBSTITUTE(SUBSTITUTE(UPPER(Banka!$C$5:$C$297)," ",""),"-","")=D96)*Banka!$D$5:$D$297)</f>
        <v>69945</v>
      </c>
      <c r="G96" s="8">
        <f>E96-F96</f>
        <v>0</v>
      </c>
      <c r="H96" cm="1">
        <f t="array" ref="H96">SUMPRODUCT((SUBSTITUTE(SUBSTITUTE(UPPER(Banka!$C$5:$C$297)," ",""),"-","")=D96)*1)</f>
        <v>1</v>
      </c>
      <c r="I96" t="str">
        <f>IF(COUNTIF($D$6:$D$277,D96)&gt;1,"Mükerrer Şüphesi",IF(H96=0,"Yalnız Defterde",IF(G96=0,IF(H96=1,"Tam Eşleşme","Kısmi Ödeme"),IF(ABS(G96)&lt;1000,"Banka Masrafı","İnsan İncelemesi"))))</f>
        <v>Tam Eşleşme</v>
      </c>
      <c r="J96" t="str">
        <f>IF(I96="Tam Eşleşme","✓ Kapatılabilir",IF(I96="Kısmi Ödeme","✓ "&amp;H96&amp;" ödeme ile kapatılabilir",IF(I96="Banka Masrafı","✓ ₺"&amp;ABS(G96)&amp;" masraf",IF(I96="Yalnız Defterde","○ Ödeme bekleniyor",IF(I96="Mükerrer Şüphesi","⚠ Manuel kontrol",IF(I96="İnsan İncelemesi","⚠ ₺"&amp;ABS(G96)&amp;" fark - kontrol",""))))))</f>
        <v>✓ Kapatılabilir</v>
      </c>
    </row>
    <row r="97" spans="1:10">
      <c r="A97" t="str">
        <f>Defter!A96</f>
        <v>D-0175</v>
      </c>
      <c r="B97" t="str">
        <f>Defter!C96</f>
        <v>Pera Gıda 1</v>
      </c>
      <c r="C97" t="str">
        <f>Defter!D96</f>
        <v>FTR-2026-25977</v>
      </c>
      <c r="D97" t="str">
        <f>SUBSTITUTE(SUBSTITUTE(UPPER(C97)," ",""),"-","")</f>
        <v>FTR202625977</v>
      </c>
      <c r="E97" s="8">
        <f>Defter!E96</f>
        <v>68954</v>
      </c>
      <c r="F97" s="8" cm="1">
        <f t="array" ref="F97">SUMPRODUCT((SUBSTITUTE(SUBSTITUTE(UPPER(Banka!$C$5:$C$297)," ",""),"-","")=D97)*Banka!$D$5:$D$297)</f>
        <v>68954</v>
      </c>
      <c r="G97" s="8">
        <f>E97-F97</f>
        <v>0</v>
      </c>
      <c r="H97" cm="1">
        <f t="array" ref="H97">SUMPRODUCT((SUBSTITUTE(SUBSTITUTE(UPPER(Banka!$C$5:$C$297)," ",""),"-","")=D97)*1)</f>
        <v>1</v>
      </c>
      <c r="I97" t="str">
        <f>IF(COUNTIF($D$6:$D$277,D97)&gt;1,"Mükerrer Şüphesi",IF(H97=0,"Yalnız Defterde",IF(G97=0,IF(H97=1,"Tam Eşleşme","Kısmi Ödeme"),IF(ABS(G97)&lt;1000,"Banka Masrafı","İnsan İncelemesi"))))</f>
        <v>Tam Eşleşme</v>
      </c>
      <c r="J97" t="str">
        <f>IF(I97="Tam Eşleşme","✓ Kapatılabilir",IF(I97="Kısmi Ödeme","✓ "&amp;H97&amp;" ödeme ile kapatılabilir",IF(I97="Banka Masrafı","✓ ₺"&amp;ABS(G97)&amp;" masraf",IF(I97="Yalnız Defterde","○ Ödeme bekleniyor",IF(I97="Mükerrer Şüphesi","⚠ Manuel kontrol",IF(I97="İnsan İncelemesi","⚠ ₺"&amp;ABS(G97)&amp;" fark - kontrol",""))))))</f>
        <v>✓ Kapatılabilir</v>
      </c>
    </row>
    <row r="98" spans="1:10">
      <c r="A98" t="str">
        <f>Defter!A97</f>
        <v>D-0161</v>
      </c>
      <c r="B98" t="str">
        <f>Defter!C97</f>
        <v>Doruk Lojistik 2</v>
      </c>
      <c r="C98" t="str">
        <f>Defter!D97</f>
        <v>FTR-2026-77299</v>
      </c>
      <c r="D98" t="str">
        <f>SUBSTITUTE(SUBSTITUTE(UPPER(C98)," ",""),"-","")</f>
        <v>FTR202677299</v>
      </c>
      <c r="E98" s="8">
        <f>Defter!E97</f>
        <v>244678</v>
      </c>
      <c r="F98" s="8" cm="1">
        <f t="array" ref="F98">SUMPRODUCT((SUBSTITUTE(SUBSTITUTE(UPPER(Banka!$C$5:$C$297)," ",""),"-","")=D98)*Banka!$D$5:$D$297)</f>
        <v>244678</v>
      </c>
      <c r="G98" s="8">
        <f>E98-F98</f>
        <v>0</v>
      </c>
      <c r="H98" cm="1">
        <f t="array" ref="H98">SUMPRODUCT((SUBSTITUTE(SUBSTITUTE(UPPER(Banka!$C$5:$C$297)," ",""),"-","")=D98)*1)</f>
        <v>1</v>
      </c>
      <c r="I98" t="str">
        <f>IF(COUNTIF($D$6:$D$277,D98)&gt;1,"Mükerrer Şüphesi",IF(H98=0,"Yalnız Defterde",IF(G98=0,IF(H98=1,"Tam Eşleşme","Kısmi Ödeme"),IF(ABS(G98)&lt;1000,"Banka Masrafı","İnsan İncelemesi"))))</f>
        <v>Tam Eşleşme</v>
      </c>
      <c r="J98" t="str">
        <f>IF(I98="Tam Eşleşme","✓ Kapatılabilir",IF(I98="Kısmi Ödeme","✓ "&amp;H98&amp;" ödeme ile kapatılabilir",IF(I98="Banka Masrafı","✓ ₺"&amp;ABS(G98)&amp;" masraf",IF(I98="Yalnız Defterde","○ Ödeme bekleniyor",IF(I98="Mükerrer Şüphesi","⚠ Manuel kontrol",IF(I98="İnsan İncelemesi","⚠ ₺"&amp;ABS(G98)&amp;" fark - kontrol",""))))))</f>
        <v>✓ Kapatılabilir</v>
      </c>
    </row>
    <row r="99" spans="1:10">
      <c r="A99" t="str">
        <f>Defter!A98</f>
        <v>D-0152</v>
      </c>
      <c r="B99" t="str">
        <f>Defter!C98</f>
        <v>Hazar Otomotiv 1</v>
      </c>
      <c r="C99" t="str">
        <f>Defter!D98</f>
        <v>FTR-2026-52021</v>
      </c>
      <c r="D99" t="str">
        <f>SUBSTITUTE(SUBSTITUTE(UPPER(C99)," ",""),"-","")</f>
        <v>FTR202652021</v>
      </c>
      <c r="E99" s="8">
        <f>Defter!E98</f>
        <v>117396</v>
      </c>
      <c r="F99" s="8" cm="1">
        <f t="array" ref="F99">SUMPRODUCT((SUBSTITUTE(SUBSTITUTE(UPPER(Banka!$C$5:$C$297)," ",""),"-","")=D99)*Banka!$D$5:$D$297)</f>
        <v>117396</v>
      </c>
      <c r="G99" s="8">
        <f>E99-F99</f>
        <v>0</v>
      </c>
      <c r="H99" cm="1">
        <f t="array" ref="H99">SUMPRODUCT((SUBSTITUTE(SUBSTITUTE(UPPER(Banka!$C$5:$C$297)," ",""),"-","")=D99)*1)</f>
        <v>1</v>
      </c>
      <c r="I99" t="str">
        <f>IF(COUNTIF($D$6:$D$277,D99)&gt;1,"Mükerrer Şüphesi",IF(H99=0,"Yalnız Defterde",IF(G99=0,IF(H99=1,"Tam Eşleşme","Kısmi Ödeme"),IF(ABS(G99)&lt;1000,"Banka Masrafı","İnsan İncelemesi"))))</f>
        <v>Tam Eşleşme</v>
      </c>
      <c r="J99" t="str">
        <f>IF(I99="Tam Eşleşme","✓ Kapatılabilir",IF(I99="Kısmi Ödeme","✓ "&amp;H99&amp;" ödeme ile kapatılabilir",IF(I99="Banka Masrafı","✓ ₺"&amp;ABS(G99)&amp;" masraf",IF(I99="Yalnız Defterde","○ Ödeme bekleniyor",IF(I99="Mükerrer Şüphesi","⚠ Manuel kontrol",IF(I99="İnsan İncelemesi","⚠ ₺"&amp;ABS(G99)&amp;" fark - kontrol",""))))))</f>
        <v>✓ Kapatılabilir</v>
      </c>
    </row>
    <row r="100" spans="1:10">
      <c r="A100" t="str">
        <f>Defter!A99</f>
        <v>D-0225</v>
      </c>
      <c r="B100" t="str">
        <f>Defter!C99</f>
        <v>Güven Endüstri 1</v>
      </c>
      <c r="C100" t="str">
        <f>Defter!D99</f>
        <v>FTR-2026-92542</v>
      </c>
      <c r="D100" t="str">
        <f>SUBSTITUTE(SUBSTITUTE(UPPER(C100)," ",""),"-","")</f>
        <v>FTR202692542</v>
      </c>
      <c r="E100" s="8">
        <f>Defter!E99</f>
        <v>30969</v>
      </c>
      <c r="F100" s="8" cm="1">
        <f t="array" ref="F100">SUMPRODUCT((SUBSTITUTE(SUBSTITUTE(UPPER(Banka!$C$5:$C$297)," ",""),"-","")=D100)*Banka!$D$5:$D$297)</f>
        <v>30969</v>
      </c>
      <c r="G100" s="8">
        <f>E100-F100</f>
        <v>0</v>
      </c>
      <c r="H100" cm="1">
        <f t="array" ref="H100">SUMPRODUCT((SUBSTITUTE(SUBSTITUTE(UPPER(Banka!$C$5:$C$297)," ",""),"-","")=D100)*1)</f>
        <v>1</v>
      </c>
      <c r="I100" t="str">
        <f>IF(COUNTIF($D$6:$D$277,D100)&gt;1,"Mükerrer Şüphesi",IF(H100=0,"Yalnız Defterde",IF(G100=0,IF(H100=1,"Tam Eşleşme","Kısmi Ödeme"),IF(ABS(G100)&lt;1000,"Banka Masrafı","İnsan İncelemesi"))))</f>
        <v>Tam Eşleşme</v>
      </c>
      <c r="J100" t="str">
        <f>IF(I100="Tam Eşleşme","✓ Kapatılabilir",IF(I100="Kısmi Ödeme","✓ "&amp;H100&amp;" ödeme ile kapatılabilir",IF(I100="Banka Masrafı","✓ ₺"&amp;ABS(G100)&amp;" masraf",IF(I100="Yalnız Defterde","○ Ödeme bekleniyor",IF(I100="Mükerrer Şüphesi","⚠ Manuel kontrol",IF(I100="İnsan İncelemesi","⚠ ₺"&amp;ABS(G100)&amp;" fark - kontrol",""))))))</f>
        <v>✓ Kapatılabilir</v>
      </c>
    </row>
    <row r="101" spans="1:10">
      <c r="A101" t="str">
        <f>Defter!A100</f>
        <v>D-0035</v>
      </c>
      <c r="B101" t="str">
        <f>Defter!C100</f>
        <v>Liman Endüstri 3</v>
      </c>
      <c r="C101" t="str">
        <f>Defter!D100</f>
        <v>FTR-2026-87057</v>
      </c>
      <c r="D101" t="str">
        <f>SUBSTITUTE(SUBSTITUTE(UPPER(C101)," ",""),"-","")</f>
        <v>FTR202687057</v>
      </c>
      <c r="E101" s="8">
        <f>Defter!E100</f>
        <v>214658</v>
      </c>
      <c r="F101" s="8" cm="1">
        <f t="array" ref="F101">SUMPRODUCT((SUBSTITUTE(SUBSTITUTE(UPPER(Banka!$C$5:$C$297)," ",""),"-","")=D101)*Banka!$D$5:$D$297)</f>
        <v>429316</v>
      </c>
      <c r="G101" s="8">
        <f>E101-F101</f>
        <v>-214658</v>
      </c>
      <c r="H101" cm="1">
        <f t="array" ref="H101">SUMPRODUCT((SUBSTITUTE(SUBSTITUTE(UPPER(Banka!$C$5:$C$297)," ",""),"-","")=D101)*1)</f>
        <v>2</v>
      </c>
      <c r="I101" t="str">
        <f>IF(COUNTIF($D$6:$D$277,D101)&gt;1,"Mükerrer Şüphesi",IF(H101=0,"Yalnız Defterde",IF(G101=0,IF(H101=1,"Tam Eşleşme","Kısmi Ödeme"),IF(ABS(G101)&lt;1000,"Banka Masrafı","İnsan İncelemesi"))))</f>
        <v>İnsan İncelemesi</v>
      </c>
      <c r="J101" t="str">
        <f>IF(I101="Tam Eşleşme","✓ Kapatılabilir",IF(I101="Kısmi Ödeme","✓ "&amp;H101&amp;" ödeme ile kapatılabilir",IF(I101="Banka Masrafı","✓ ₺"&amp;ABS(G101)&amp;" masraf",IF(I101="Yalnız Defterde","○ Ödeme bekleniyor",IF(I101="Mükerrer Şüphesi","⚠ Manuel kontrol",IF(I101="İnsan İncelemesi","⚠ ₺"&amp;ABS(G101)&amp;" fark - kontrol",""))))))</f>
        <v>⚠ ₺214658 fark - kontrol</v>
      </c>
    </row>
    <row r="102" spans="1:10">
      <c r="A102" t="str">
        <f>Defter!A101</f>
        <v>D-0196</v>
      </c>
      <c r="B102" t="str">
        <f>Defter!C101</f>
        <v>Çınar Gıda 1</v>
      </c>
      <c r="C102" t="str">
        <f>Defter!D101</f>
        <v>FTR-2026-94038</v>
      </c>
      <c r="D102" t="str">
        <f>SUBSTITUTE(SUBSTITUTE(UPPER(C102)," ",""),"-","")</f>
        <v>FTR202694038</v>
      </c>
      <c r="E102" s="8">
        <f>Defter!E101</f>
        <v>182107</v>
      </c>
      <c r="F102" s="8" cm="1">
        <f t="array" ref="F102">SUMPRODUCT((SUBSTITUTE(SUBSTITUTE(UPPER(Banka!$C$5:$C$297)," ",""),"-","")=D102)*Banka!$D$5:$D$297)</f>
        <v>182107</v>
      </c>
      <c r="G102" s="8">
        <f>E102-F102</f>
        <v>0</v>
      </c>
      <c r="H102" cm="1">
        <f t="array" ref="H102">SUMPRODUCT((SUBSTITUTE(SUBSTITUTE(UPPER(Banka!$C$5:$C$297)," ",""),"-","")=D102)*1)</f>
        <v>1</v>
      </c>
      <c r="I102" t="str">
        <f>IF(COUNTIF($D$6:$D$277,D102)&gt;1,"Mükerrer Şüphesi",IF(H102=0,"Yalnız Defterde",IF(G102=0,IF(H102=1,"Tam Eşleşme","Kısmi Ödeme"),IF(ABS(G102)&lt;1000,"Banka Masrafı","İnsan İncelemesi"))))</f>
        <v>Tam Eşleşme</v>
      </c>
      <c r="J102" t="str">
        <f>IF(I102="Tam Eşleşme","✓ Kapatılabilir",IF(I102="Kısmi Ödeme","✓ "&amp;H102&amp;" ödeme ile kapatılabilir",IF(I102="Banka Masrafı","✓ ₺"&amp;ABS(G102)&amp;" masraf",IF(I102="Yalnız Defterde","○ Ödeme bekleniyor",IF(I102="Mükerrer Şüphesi","⚠ Manuel kontrol",IF(I102="İnsan İncelemesi","⚠ ₺"&amp;ABS(G102)&amp;" fark - kontrol",""))))))</f>
        <v>✓ Kapatılabilir</v>
      </c>
    </row>
    <row r="103" spans="1:10">
      <c r="A103" t="str">
        <f>Defter!A102</f>
        <v>D-0090</v>
      </c>
      <c r="B103" t="str">
        <f>Defter!C102</f>
        <v>Çınar Gıda 1</v>
      </c>
      <c r="C103" t="str">
        <f>Defter!D102</f>
        <v>FTR-2026-50226</v>
      </c>
      <c r="D103" t="str">
        <f>SUBSTITUTE(SUBSTITUTE(UPPER(C103)," ",""),"-","")</f>
        <v>FTR202650226</v>
      </c>
      <c r="E103" s="8">
        <f>Defter!E102</f>
        <v>123064</v>
      </c>
      <c r="F103" s="8" cm="1">
        <f t="array" ref="F103">SUMPRODUCT((SUBSTITUTE(SUBSTITUTE(UPPER(Banka!$C$5:$C$297)," ",""),"-","")=D103)*Banka!$D$5:$D$297)</f>
        <v>123064</v>
      </c>
      <c r="G103" s="8">
        <f>E103-F103</f>
        <v>0</v>
      </c>
      <c r="H103" cm="1">
        <f t="array" ref="H103">SUMPRODUCT((SUBSTITUTE(SUBSTITUTE(UPPER(Banka!$C$5:$C$297)," ",""),"-","")=D103)*1)</f>
        <v>1</v>
      </c>
      <c r="I103" t="str">
        <f>IF(COUNTIF($D$6:$D$277,D103)&gt;1,"Mükerrer Şüphesi",IF(H103=0,"Yalnız Defterde",IF(G103=0,IF(H103=1,"Tam Eşleşme","Kısmi Ödeme"),IF(ABS(G103)&lt;1000,"Banka Masrafı","İnsan İncelemesi"))))</f>
        <v>Tam Eşleşme</v>
      </c>
      <c r="J103" t="str">
        <f>IF(I103="Tam Eşleşme","✓ Kapatılabilir",IF(I103="Kısmi Ödeme","✓ "&amp;H103&amp;" ödeme ile kapatılabilir",IF(I103="Banka Masrafı","✓ ₺"&amp;ABS(G103)&amp;" masraf",IF(I103="Yalnız Defterde","○ Ödeme bekleniyor",IF(I103="Mükerrer Şüphesi","⚠ Manuel kontrol",IF(I103="İnsan İncelemesi","⚠ ₺"&amp;ABS(G103)&amp;" fark - kontrol",""))))))</f>
        <v>✓ Kapatılabilir</v>
      </c>
    </row>
    <row r="104" spans="1:10">
      <c r="A104" t="str">
        <f>Defter!A103</f>
        <v>D-0156</v>
      </c>
      <c r="B104" t="str">
        <f>Defter!C103</f>
        <v>Pera Lojistik 3</v>
      </c>
      <c r="C104" t="str">
        <f>Defter!D103</f>
        <v>FTR-2026-50380</v>
      </c>
      <c r="D104" t="str">
        <f>SUBSTITUTE(SUBSTITUTE(UPPER(C104)," ",""),"-","")</f>
        <v>FTR202650380</v>
      </c>
      <c r="E104" s="8">
        <f>Defter!E103</f>
        <v>20421</v>
      </c>
      <c r="F104" s="8" cm="1">
        <f t="array" ref="F104">SUMPRODUCT((SUBSTITUTE(SUBSTITUTE(UPPER(Banka!$C$5:$C$297)," ",""),"-","")=D104)*Banka!$D$5:$D$297)</f>
        <v>20421</v>
      </c>
      <c r="G104" s="8">
        <f>E104-F104</f>
        <v>0</v>
      </c>
      <c r="H104" cm="1">
        <f t="array" ref="H104">SUMPRODUCT((SUBSTITUTE(SUBSTITUTE(UPPER(Banka!$C$5:$C$297)," ",""),"-","")=D104)*1)</f>
        <v>1</v>
      </c>
      <c r="I104" t="str">
        <f>IF(COUNTIF($D$6:$D$277,D104)&gt;1,"Mükerrer Şüphesi",IF(H104=0,"Yalnız Defterde",IF(G104=0,IF(H104=1,"Tam Eşleşme","Kısmi Ödeme"),IF(ABS(G104)&lt;1000,"Banka Masrafı","İnsan İncelemesi"))))</f>
        <v>Tam Eşleşme</v>
      </c>
      <c r="J104" t="str">
        <f>IF(I104="Tam Eşleşme","✓ Kapatılabilir",IF(I104="Kısmi Ödeme","✓ "&amp;H104&amp;" ödeme ile kapatılabilir",IF(I104="Banka Masrafı","✓ ₺"&amp;ABS(G104)&amp;" masraf",IF(I104="Yalnız Defterde","○ Ödeme bekleniyor",IF(I104="Mükerrer Şüphesi","⚠ Manuel kontrol",IF(I104="İnsan İncelemesi","⚠ ₺"&amp;ABS(G104)&amp;" fark - kontrol",""))))))</f>
        <v>✓ Kapatılabilir</v>
      </c>
    </row>
    <row r="105" spans="1:10">
      <c r="A105" t="str">
        <f>Defter!A104</f>
        <v>D-0069</v>
      </c>
      <c r="B105" t="str">
        <f>Defter!C104</f>
        <v>Doruk Teknoloji 1</v>
      </c>
      <c r="C105" t="str">
        <f>Defter!D104</f>
        <v>FTR-2026-79365</v>
      </c>
      <c r="D105" t="str">
        <f>SUBSTITUTE(SUBSTITUTE(UPPER(C105)," ",""),"-","")</f>
        <v>FTR202679365</v>
      </c>
      <c r="E105" s="8">
        <f>Defter!E104</f>
        <v>151271</v>
      </c>
      <c r="F105" s="8" cm="1">
        <f t="array" ref="F105">SUMPRODUCT((SUBSTITUTE(SUBSTITUTE(UPPER(Banka!$C$5:$C$297)," ",""),"-","")=D105)*Banka!$D$5:$D$297)</f>
        <v>151271</v>
      </c>
      <c r="G105" s="8">
        <f>E105-F105</f>
        <v>0</v>
      </c>
      <c r="H105" cm="1">
        <f t="array" ref="H105">SUMPRODUCT((SUBSTITUTE(SUBSTITUTE(UPPER(Banka!$C$5:$C$297)," ",""),"-","")=D105)*1)</f>
        <v>1</v>
      </c>
      <c r="I105" t="str">
        <f>IF(COUNTIF($D$6:$D$277,D105)&gt;1,"Mükerrer Şüphesi",IF(H105=0,"Yalnız Defterde",IF(G105=0,IF(H105=1,"Tam Eşleşme","Kısmi Ödeme"),IF(ABS(G105)&lt;1000,"Banka Masrafı","İnsan İncelemesi"))))</f>
        <v>Tam Eşleşme</v>
      </c>
      <c r="J105" t="str">
        <f>IF(I105="Tam Eşleşme","✓ Kapatılabilir",IF(I105="Kısmi Ödeme","✓ "&amp;H105&amp;" ödeme ile kapatılabilir",IF(I105="Banka Masrafı","✓ ₺"&amp;ABS(G105)&amp;" masraf",IF(I105="Yalnız Defterde","○ Ödeme bekleniyor",IF(I105="Mükerrer Şüphesi","⚠ Manuel kontrol",IF(I105="İnsan İncelemesi","⚠ ₺"&amp;ABS(G105)&amp;" fark - kontrol",""))))))</f>
        <v>✓ Kapatılabilir</v>
      </c>
    </row>
    <row r="106" spans="1:10">
      <c r="A106" t="str">
        <f>Defter!A105</f>
        <v>D-0182</v>
      </c>
      <c r="B106" t="str">
        <f>Defter!C105</f>
        <v>Sentez Lojistik 1</v>
      </c>
      <c r="C106" t="str">
        <f>Defter!D105</f>
        <v>FTR-2026-63064</v>
      </c>
      <c r="D106" t="str">
        <f>SUBSTITUTE(SUBSTITUTE(UPPER(C106)," ",""),"-","")</f>
        <v>FTR202663064</v>
      </c>
      <c r="E106" s="8">
        <f>Defter!E105</f>
        <v>93268</v>
      </c>
      <c r="F106" s="8" cm="1">
        <f t="array" ref="F106">SUMPRODUCT((SUBSTITUTE(SUBSTITUTE(UPPER(Banka!$C$5:$C$297)," ",""),"-","")=D106)*Banka!$D$5:$D$297)</f>
        <v>93268</v>
      </c>
      <c r="G106" s="8">
        <f>E106-F106</f>
        <v>0</v>
      </c>
      <c r="H106" cm="1">
        <f t="array" ref="H106">SUMPRODUCT((SUBSTITUTE(SUBSTITUTE(UPPER(Banka!$C$5:$C$297)," ",""),"-","")=D106)*1)</f>
        <v>1</v>
      </c>
      <c r="I106" t="str">
        <f>IF(COUNTIF($D$6:$D$277,D106)&gt;1,"Mükerrer Şüphesi",IF(H106=0,"Yalnız Defterde",IF(G106=0,IF(H106=1,"Tam Eşleşme","Kısmi Ödeme"),IF(ABS(G106)&lt;1000,"Banka Masrafı","İnsan İncelemesi"))))</f>
        <v>Tam Eşleşme</v>
      </c>
      <c r="J106" t="str">
        <f>IF(I106="Tam Eşleşme","✓ Kapatılabilir",IF(I106="Kısmi Ödeme","✓ "&amp;H106&amp;" ödeme ile kapatılabilir",IF(I106="Banka Masrafı","✓ ₺"&amp;ABS(G106)&amp;" masraf",IF(I106="Yalnız Defterde","○ Ödeme bekleniyor",IF(I106="Mükerrer Şüphesi","⚠ Manuel kontrol",IF(I106="İnsan İncelemesi","⚠ ₺"&amp;ABS(G106)&amp;" fark - kontrol",""))))))</f>
        <v>✓ Kapatılabilir</v>
      </c>
    </row>
    <row r="107" spans="1:10">
      <c r="A107" t="str">
        <f>Defter!A106</f>
        <v>D-0177</v>
      </c>
      <c r="B107" t="str">
        <f>Defter!C106</f>
        <v>Nehir Endüstri 1</v>
      </c>
      <c r="C107" t="str">
        <f>Defter!D106</f>
        <v>FTR-2026-57655</v>
      </c>
      <c r="D107" t="str">
        <f>SUBSTITUTE(SUBSTITUTE(UPPER(C107)," ",""),"-","")</f>
        <v>FTR202657655</v>
      </c>
      <c r="E107" s="8">
        <f>Defter!E106</f>
        <v>106130</v>
      </c>
      <c r="F107" s="8" cm="1">
        <f t="array" ref="F107">SUMPRODUCT((SUBSTITUTE(SUBSTITUTE(UPPER(Banka!$C$5:$C$297)," ",""),"-","")=D107)*Banka!$D$5:$D$297)</f>
        <v>106130</v>
      </c>
      <c r="G107" s="8">
        <f>E107-F107</f>
        <v>0</v>
      </c>
      <c r="H107" cm="1">
        <f t="array" ref="H107">SUMPRODUCT((SUBSTITUTE(SUBSTITUTE(UPPER(Banka!$C$5:$C$297)," ",""),"-","")=D107)*1)</f>
        <v>1</v>
      </c>
      <c r="I107" t="str">
        <f>IF(COUNTIF($D$6:$D$277,D107)&gt;1,"Mükerrer Şüphesi",IF(H107=0,"Yalnız Defterde",IF(G107=0,IF(H107=1,"Tam Eşleşme","Kısmi Ödeme"),IF(ABS(G107)&lt;1000,"Banka Masrafı","İnsan İncelemesi"))))</f>
        <v>Tam Eşleşme</v>
      </c>
      <c r="J107" t="str">
        <f>IF(I107="Tam Eşleşme","✓ Kapatılabilir",IF(I107="Kısmi Ödeme","✓ "&amp;H107&amp;" ödeme ile kapatılabilir",IF(I107="Banka Masrafı","✓ ₺"&amp;ABS(G107)&amp;" masraf",IF(I107="Yalnız Defterde","○ Ödeme bekleniyor",IF(I107="Mükerrer Şüphesi","⚠ Manuel kontrol",IF(I107="İnsan İncelemesi","⚠ ₺"&amp;ABS(G107)&amp;" fark - kontrol",""))))))</f>
        <v>✓ Kapatılabilir</v>
      </c>
    </row>
    <row r="108" spans="1:10">
      <c r="A108" t="str">
        <f>Defter!A107</f>
        <v>D-0226</v>
      </c>
      <c r="B108" t="str">
        <f>Defter!C107</f>
        <v>Nehir Gıda 3</v>
      </c>
      <c r="C108" t="str">
        <f>Defter!D107</f>
        <v>FTR-2026-43847</v>
      </c>
      <c r="D108" t="str">
        <f>SUBSTITUTE(SUBSTITUTE(UPPER(C108)," ",""),"-","")</f>
        <v>FTR202643847</v>
      </c>
      <c r="E108" s="8">
        <f>Defter!E107</f>
        <v>73842</v>
      </c>
      <c r="F108" s="8" cm="1">
        <f t="array" ref="F108">SUMPRODUCT((SUBSTITUTE(SUBSTITUTE(UPPER(Banka!$C$5:$C$297)," ",""),"-","")=D108)*Banka!$D$5:$D$297)</f>
        <v>73842</v>
      </c>
      <c r="G108" s="8">
        <f>E108-F108</f>
        <v>0</v>
      </c>
      <c r="H108" cm="1">
        <f t="array" ref="H108">SUMPRODUCT((SUBSTITUTE(SUBSTITUTE(UPPER(Banka!$C$5:$C$297)," ",""),"-","")=D108)*1)</f>
        <v>2</v>
      </c>
      <c r="I108" t="str">
        <f>IF(COUNTIF($D$6:$D$277,D108)&gt;1,"Mükerrer Şüphesi",IF(H108=0,"Yalnız Defterde",IF(G108=0,IF(H108=1,"Tam Eşleşme","Kısmi Ödeme"),IF(ABS(G108)&lt;1000,"Banka Masrafı","İnsan İncelemesi"))))</f>
        <v>Kısmi Ödeme</v>
      </c>
      <c r="J108" t="str">
        <f>IF(I108="Tam Eşleşme","✓ Kapatılabilir",IF(I108="Kısmi Ödeme","✓ "&amp;H108&amp;" ödeme ile kapatılabilir",IF(I108="Banka Masrafı","✓ ₺"&amp;ABS(G108)&amp;" masraf",IF(I108="Yalnız Defterde","○ Ödeme bekleniyor",IF(I108="Mükerrer Şüphesi","⚠ Manuel kontrol",IF(I108="İnsan İncelemesi","⚠ ₺"&amp;ABS(G108)&amp;" fark - kontrol",""))))))</f>
        <v>✓ 2 ödeme ile kapatılabilir</v>
      </c>
    </row>
    <row r="109" spans="1:10">
      <c r="A109" t="str">
        <f>Defter!A108</f>
        <v>D-0045</v>
      </c>
      <c r="B109" t="str">
        <f>Defter!C108</f>
        <v>Kuzey Teknoloji 1</v>
      </c>
      <c r="C109" t="str">
        <f>Defter!D108</f>
        <v>FTR-2026-39216</v>
      </c>
      <c r="D109" t="str">
        <f>SUBSTITUTE(SUBSTITUTE(UPPER(C109)," ",""),"-","")</f>
        <v>FTR202639216</v>
      </c>
      <c r="E109" s="8">
        <f>Defter!E108</f>
        <v>72008</v>
      </c>
      <c r="F109" s="8" cm="1">
        <f t="array" ref="F109">SUMPRODUCT((SUBSTITUTE(SUBSTITUTE(UPPER(Banka!$C$5:$C$297)," ",""),"-","")=D109)*Banka!$D$5:$D$297)</f>
        <v>72008</v>
      </c>
      <c r="G109" s="8">
        <f>E109-F109</f>
        <v>0</v>
      </c>
      <c r="H109" cm="1">
        <f t="array" ref="H109">SUMPRODUCT((SUBSTITUTE(SUBSTITUTE(UPPER(Banka!$C$5:$C$297)," ",""),"-","")=D109)*1)</f>
        <v>1</v>
      </c>
      <c r="I109" t="str">
        <f>IF(COUNTIF($D$6:$D$277,D109)&gt;1,"Mükerrer Şüphesi",IF(H109=0,"Yalnız Defterde",IF(G109=0,IF(H109=1,"Tam Eşleşme","Kısmi Ödeme"),IF(ABS(G109)&lt;1000,"Banka Masrafı","İnsan İncelemesi"))))</f>
        <v>Tam Eşleşme</v>
      </c>
      <c r="J109" t="str">
        <f>IF(I109="Tam Eşleşme","✓ Kapatılabilir",IF(I109="Kısmi Ödeme","✓ "&amp;H109&amp;" ödeme ile kapatılabilir",IF(I109="Banka Masrafı","✓ ₺"&amp;ABS(G109)&amp;" masraf",IF(I109="Yalnız Defterde","○ Ödeme bekleniyor",IF(I109="Mükerrer Şüphesi","⚠ Manuel kontrol",IF(I109="İnsan İncelemesi","⚠ ₺"&amp;ABS(G109)&amp;" fark - kontrol",""))))))</f>
        <v>✓ Kapatılabilir</v>
      </c>
    </row>
    <row r="110" spans="1:10">
      <c r="A110" t="str">
        <f>Defter!A109</f>
        <v>D-0006</v>
      </c>
      <c r="B110" t="str">
        <f>Defter!C109</f>
        <v>Doruk Lojistik 2</v>
      </c>
      <c r="C110" t="str">
        <f>Defter!D109</f>
        <v>FTR-2026-75013</v>
      </c>
      <c r="D110" t="str">
        <f>SUBSTITUTE(SUBSTITUTE(UPPER(C110)," ",""),"-","")</f>
        <v>FTR202675013</v>
      </c>
      <c r="E110" s="8">
        <f>Defter!E109</f>
        <v>113706</v>
      </c>
      <c r="F110" s="8" cm="1">
        <f t="array" ref="F110">SUMPRODUCT((SUBSTITUTE(SUBSTITUTE(UPPER(Banka!$C$5:$C$297)," ",""),"-","")=D110)*Banka!$D$5:$D$297)</f>
        <v>227412</v>
      </c>
      <c r="G110" s="8">
        <f>E110-F110</f>
        <v>-113706</v>
      </c>
      <c r="H110" cm="1">
        <f t="array" ref="H110">SUMPRODUCT((SUBSTITUTE(SUBSTITUTE(UPPER(Banka!$C$5:$C$297)," ",""),"-","")=D110)*1)</f>
        <v>2</v>
      </c>
      <c r="I110" t="str">
        <f>IF(COUNTIF($D$6:$D$277,D110)&gt;1,"Mükerrer Şüphesi",IF(H110=0,"Yalnız Defterde",IF(G110=0,IF(H110=1,"Tam Eşleşme","Kısmi Ödeme"),IF(ABS(G110)&lt;1000,"Banka Masrafı","İnsan İncelemesi"))))</f>
        <v>İnsan İncelemesi</v>
      </c>
      <c r="J110" t="str">
        <f>IF(I110="Tam Eşleşme","✓ Kapatılabilir",IF(I110="Kısmi Ödeme","✓ "&amp;H110&amp;" ödeme ile kapatılabilir",IF(I110="Banka Masrafı","✓ ₺"&amp;ABS(G110)&amp;" masraf",IF(I110="Yalnız Defterde","○ Ödeme bekleniyor",IF(I110="Mükerrer Şüphesi","⚠ Manuel kontrol",IF(I110="İnsan İncelemesi","⚠ ₺"&amp;ABS(G110)&amp;" fark - kontrol",""))))))</f>
        <v>⚠ ₺113706 fark - kontrol</v>
      </c>
    </row>
    <row r="111" spans="1:10">
      <c r="A111" t="str">
        <f>Defter!A110</f>
        <v>D-0238</v>
      </c>
      <c r="B111" t="str">
        <f>Defter!C110</f>
        <v>Sentez Endüstri 3</v>
      </c>
      <c r="C111" t="str">
        <f>Defter!D110</f>
        <v>FTR-2026-83678</v>
      </c>
      <c r="D111" t="str">
        <f>SUBSTITUTE(SUBSTITUTE(UPPER(C111)," ",""),"-","")</f>
        <v>FTR202683678</v>
      </c>
      <c r="E111" s="8">
        <f>Defter!E110</f>
        <v>132561</v>
      </c>
      <c r="F111" s="8" cm="1">
        <f t="array" ref="F111">SUMPRODUCT((SUBSTITUTE(SUBSTITUTE(UPPER(Banka!$C$5:$C$297)," ",""),"-","")=D111)*Banka!$D$5:$D$297)</f>
        <v>191987</v>
      </c>
      <c r="G111" s="8">
        <f>E111-F111</f>
        <v>-59426</v>
      </c>
      <c r="H111" cm="1">
        <f t="array" ref="H111">SUMPRODUCT((SUBSTITUTE(SUBSTITUTE(UPPER(Banka!$C$5:$C$297)," ",""),"-","")=D111)*1)</f>
        <v>3</v>
      </c>
      <c r="I111" t="str">
        <f>IF(COUNTIF($D$6:$D$277,D111)&gt;1,"Mükerrer Şüphesi",IF(H111=0,"Yalnız Defterde",IF(G111=0,IF(H111=1,"Tam Eşleşme","Kısmi Ödeme"),IF(ABS(G111)&lt;1000,"Banka Masrafı","İnsan İncelemesi"))))</f>
        <v>İnsan İncelemesi</v>
      </c>
      <c r="J111" t="str">
        <f>IF(I111="Tam Eşleşme","✓ Kapatılabilir",IF(I111="Kısmi Ödeme","✓ "&amp;H111&amp;" ödeme ile kapatılabilir",IF(I111="Banka Masrafı","✓ ₺"&amp;ABS(G111)&amp;" masraf",IF(I111="Yalnız Defterde","○ Ödeme bekleniyor",IF(I111="Mükerrer Şüphesi","⚠ Manuel kontrol",IF(I111="İnsan İncelemesi","⚠ ₺"&amp;ABS(G111)&amp;" fark - kontrol",""))))))</f>
        <v>⚠ ₺59426 fark - kontrol</v>
      </c>
    </row>
    <row r="112" spans="1:10">
      <c r="A112" t="str">
        <f>Defter!A111</f>
        <v>D-0195</v>
      </c>
      <c r="B112" t="str">
        <f>Defter!C111</f>
        <v>Doruk Enerji 3</v>
      </c>
      <c r="C112" t="str">
        <f>Defter!D111</f>
        <v>FTR-2026-47543</v>
      </c>
      <c r="D112" t="str">
        <f>SUBSTITUTE(SUBSTITUTE(UPPER(C112)," ",""),"-","")</f>
        <v>FTR202647543</v>
      </c>
      <c r="E112" s="8">
        <f>Defter!E111</f>
        <v>69987</v>
      </c>
      <c r="F112" s="8" cm="1">
        <f t="array" ref="F112">SUMPRODUCT((SUBSTITUTE(SUBSTITUTE(UPPER(Banka!$C$5:$C$297)," ",""),"-","")=D112)*Banka!$D$5:$D$297)</f>
        <v>69987</v>
      </c>
      <c r="G112" s="8">
        <f>E112-F112</f>
        <v>0</v>
      </c>
      <c r="H112" cm="1">
        <f t="array" ref="H112">SUMPRODUCT((SUBSTITUTE(SUBSTITUTE(UPPER(Banka!$C$5:$C$297)," ",""),"-","")=D112)*1)</f>
        <v>1</v>
      </c>
      <c r="I112" t="str">
        <f>IF(COUNTIF($D$6:$D$277,D112)&gt;1,"Mükerrer Şüphesi",IF(H112=0,"Yalnız Defterde",IF(G112=0,IF(H112=1,"Tam Eşleşme","Kısmi Ödeme"),IF(ABS(G112)&lt;1000,"Banka Masrafı","İnsan İncelemesi"))))</f>
        <v>Tam Eşleşme</v>
      </c>
      <c r="J112" t="str">
        <f>IF(I112="Tam Eşleşme","✓ Kapatılabilir",IF(I112="Kısmi Ödeme","✓ "&amp;H112&amp;" ödeme ile kapatılabilir",IF(I112="Banka Masrafı","✓ ₺"&amp;ABS(G112)&amp;" masraf",IF(I112="Yalnız Defterde","○ Ödeme bekleniyor",IF(I112="Mükerrer Şüphesi","⚠ Manuel kontrol",IF(I112="İnsan İncelemesi","⚠ ₺"&amp;ABS(G112)&amp;" fark - kontrol",""))))))</f>
        <v>✓ Kapatılabilir</v>
      </c>
    </row>
    <row r="113" spans="1:10">
      <c r="A113" t="str">
        <f>Defter!A112</f>
        <v>D-0118</v>
      </c>
      <c r="B113" t="str">
        <f>Defter!C112</f>
        <v>İdea Lojistik 3</v>
      </c>
      <c r="C113" t="str">
        <f>Defter!D112</f>
        <v>FTR-2026-56478</v>
      </c>
      <c r="D113" t="str">
        <f>SUBSTITUTE(SUBSTITUTE(UPPER(C113)," ",""),"-","")</f>
        <v>FTR202656478</v>
      </c>
      <c r="E113" s="8">
        <f>Defter!E112</f>
        <v>39871</v>
      </c>
      <c r="F113" s="8" cm="1">
        <f t="array" ref="F113">SUMPRODUCT((SUBSTITUTE(SUBSTITUTE(UPPER(Banka!$C$5:$C$297)," ",""),"-","")=D113)*Banka!$D$5:$D$297)</f>
        <v>39871</v>
      </c>
      <c r="G113" s="8">
        <f>E113-F113</f>
        <v>0</v>
      </c>
      <c r="H113" cm="1">
        <f t="array" ref="H113">SUMPRODUCT((SUBSTITUTE(SUBSTITUTE(UPPER(Banka!$C$5:$C$297)," ",""),"-","")=D113)*1)</f>
        <v>1</v>
      </c>
      <c r="I113" t="str">
        <f>IF(COUNTIF($D$6:$D$277,D113)&gt;1,"Mükerrer Şüphesi",IF(H113=0,"Yalnız Defterde",IF(G113=0,IF(H113=1,"Tam Eşleşme","Kısmi Ödeme"),IF(ABS(G113)&lt;1000,"Banka Masrafı","İnsan İncelemesi"))))</f>
        <v>Tam Eşleşme</v>
      </c>
      <c r="J113" t="str">
        <f>IF(I113="Tam Eşleşme","✓ Kapatılabilir",IF(I113="Kısmi Ödeme","✓ "&amp;H113&amp;" ödeme ile kapatılabilir",IF(I113="Banka Masrafı","✓ ₺"&amp;ABS(G113)&amp;" masraf",IF(I113="Yalnız Defterde","○ Ödeme bekleniyor",IF(I113="Mükerrer Şüphesi","⚠ Manuel kontrol",IF(I113="İnsan İncelemesi","⚠ ₺"&amp;ABS(G113)&amp;" fark - kontrol",""))))))</f>
        <v>✓ Kapatılabilir</v>
      </c>
    </row>
    <row r="114" spans="1:10">
      <c r="A114" t="str">
        <f>Defter!A113</f>
        <v>D-0079</v>
      </c>
      <c r="B114" t="str">
        <f>Defter!C113</f>
        <v>Atlas Otomotiv 2</v>
      </c>
      <c r="C114" t="str">
        <f>Defter!D113</f>
        <v>FTR-2026-70200</v>
      </c>
      <c r="D114" t="str">
        <f>SUBSTITUTE(SUBSTITUTE(UPPER(C114)," ",""),"-","")</f>
        <v>FTR202670200</v>
      </c>
      <c r="E114" s="8">
        <f>Defter!E113</f>
        <v>232045</v>
      </c>
      <c r="F114" s="8" cm="1">
        <f t="array" ref="F114">SUMPRODUCT((SUBSTITUTE(SUBSTITUTE(UPPER(Banka!$C$5:$C$297)," ",""),"-","")=D114)*Banka!$D$5:$D$297)</f>
        <v>232045</v>
      </c>
      <c r="G114" s="8">
        <f>E114-F114</f>
        <v>0</v>
      </c>
      <c r="H114" cm="1">
        <f t="array" ref="H114">SUMPRODUCT((SUBSTITUTE(SUBSTITUTE(UPPER(Banka!$C$5:$C$297)," ",""),"-","")=D114)*1)</f>
        <v>1</v>
      </c>
      <c r="I114" t="str">
        <f>IF(COUNTIF($D$6:$D$277,D114)&gt;1,"Mükerrer Şüphesi",IF(H114=0,"Yalnız Defterde",IF(G114=0,IF(H114=1,"Tam Eşleşme","Kısmi Ödeme"),IF(ABS(G114)&lt;1000,"Banka Masrafı","İnsan İncelemesi"))))</f>
        <v>Tam Eşleşme</v>
      </c>
      <c r="J114" t="str">
        <f>IF(I114="Tam Eşleşme","✓ Kapatılabilir",IF(I114="Kısmi Ödeme","✓ "&amp;H114&amp;" ödeme ile kapatılabilir",IF(I114="Banka Masrafı","✓ ₺"&amp;ABS(G114)&amp;" masraf",IF(I114="Yalnız Defterde","○ Ödeme bekleniyor",IF(I114="Mükerrer Şüphesi","⚠ Manuel kontrol",IF(I114="İnsan İncelemesi","⚠ ₺"&amp;ABS(G114)&amp;" fark - kontrol",""))))))</f>
        <v>✓ Kapatılabilir</v>
      </c>
    </row>
    <row r="115" spans="1:10">
      <c r="A115" t="str">
        <f>Defter!A114</f>
        <v>D-0183</v>
      </c>
      <c r="B115" t="str">
        <f>Defter!C114</f>
        <v>Boreal Otomotiv 1</v>
      </c>
      <c r="C115" t="str">
        <f>Defter!D114</f>
        <v>FTR-2026-11425</v>
      </c>
      <c r="D115" t="str">
        <f>SUBSTITUTE(SUBSTITUTE(UPPER(C115)," ",""),"-","")</f>
        <v>FTR202611425</v>
      </c>
      <c r="E115" s="8">
        <f>Defter!E114</f>
        <v>180317</v>
      </c>
      <c r="F115" s="8" cm="1">
        <f t="array" ref="F115">SUMPRODUCT((SUBSTITUTE(SUBSTITUTE(UPPER(Banka!$C$5:$C$297)," ",""),"-","")=D115)*Banka!$D$5:$D$297)</f>
        <v>180317</v>
      </c>
      <c r="G115" s="8">
        <f>E115-F115</f>
        <v>0</v>
      </c>
      <c r="H115" cm="1">
        <f t="array" ref="H115">SUMPRODUCT((SUBSTITUTE(SUBSTITUTE(UPPER(Banka!$C$5:$C$297)," ",""),"-","")=D115)*1)</f>
        <v>1</v>
      </c>
      <c r="I115" t="str">
        <f>IF(COUNTIF($D$6:$D$277,D115)&gt;1,"Mükerrer Şüphesi",IF(H115=0,"Yalnız Defterde",IF(G115=0,IF(H115=1,"Tam Eşleşme","Kısmi Ödeme"),IF(ABS(G115)&lt;1000,"Banka Masrafı","İnsan İncelemesi"))))</f>
        <v>Tam Eşleşme</v>
      </c>
      <c r="J115" t="str">
        <f>IF(I115="Tam Eşleşme","✓ Kapatılabilir",IF(I115="Kısmi Ödeme","✓ "&amp;H115&amp;" ödeme ile kapatılabilir",IF(I115="Banka Masrafı","✓ ₺"&amp;ABS(G115)&amp;" masraf",IF(I115="Yalnız Defterde","○ Ödeme bekleniyor",IF(I115="Mükerrer Şüphesi","⚠ Manuel kontrol",IF(I115="İnsan İncelemesi","⚠ ₺"&amp;ABS(G115)&amp;" fark - kontrol",""))))))</f>
        <v>✓ Kapatılabilir</v>
      </c>
    </row>
    <row r="116" spans="1:10">
      <c r="A116" t="str">
        <f>Defter!A115</f>
        <v>D-0240</v>
      </c>
      <c r="B116" t="str">
        <f>Defter!C115</f>
        <v>Fora Endüstri 2</v>
      </c>
      <c r="C116" t="str">
        <f>Defter!D115</f>
        <v>FTR-2026-10777</v>
      </c>
      <c r="D116" t="str">
        <f>SUBSTITUTE(SUBSTITUTE(UPPER(C116)," ",""),"-","")</f>
        <v>FTR202610777</v>
      </c>
      <c r="E116" s="8">
        <f>Defter!E115</f>
        <v>90031</v>
      </c>
      <c r="F116" s="8" cm="1">
        <f t="array" ref="F116">SUMPRODUCT((SUBSTITUTE(SUBSTITUTE(UPPER(Banka!$C$5:$C$297)," ",""),"-","")=D116)*Banka!$D$5:$D$297)</f>
        <v>90031</v>
      </c>
      <c r="G116" s="8">
        <f>E116-F116</f>
        <v>0</v>
      </c>
      <c r="H116" cm="1">
        <f t="array" ref="H116">SUMPRODUCT((SUBSTITUTE(SUBSTITUTE(UPPER(Banka!$C$5:$C$297)," ",""),"-","")=D116)*1)</f>
        <v>2</v>
      </c>
      <c r="I116" t="str">
        <f>IF(COUNTIF($D$6:$D$277,D116)&gt;1,"Mükerrer Şüphesi",IF(H116=0,"Yalnız Defterde",IF(G116=0,IF(H116=1,"Tam Eşleşme","Kısmi Ödeme"),IF(ABS(G116)&lt;1000,"Banka Masrafı","İnsan İncelemesi"))))</f>
        <v>Kısmi Ödeme</v>
      </c>
      <c r="J116" t="str">
        <f>IF(I116="Tam Eşleşme","✓ Kapatılabilir",IF(I116="Kısmi Ödeme","✓ "&amp;H116&amp;" ödeme ile kapatılabilir",IF(I116="Banka Masrafı","✓ ₺"&amp;ABS(G116)&amp;" masraf",IF(I116="Yalnız Defterde","○ Ödeme bekleniyor",IF(I116="Mükerrer Şüphesi","⚠ Manuel kontrol",IF(I116="İnsan İncelemesi","⚠ ₺"&amp;ABS(G116)&amp;" fark - kontrol",""))))))</f>
        <v>✓ 2 ödeme ile kapatılabilir</v>
      </c>
    </row>
    <row r="117" spans="1:10">
      <c r="A117" t="str">
        <f>Defter!A116</f>
        <v>D-0171</v>
      </c>
      <c r="B117" t="str">
        <f>Defter!C116</f>
        <v>Pera Gıda 1</v>
      </c>
      <c r="C117" t="str">
        <f>Defter!D116</f>
        <v>FTR-2026-97022</v>
      </c>
      <c r="D117" t="str">
        <f>SUBSTITUTE(SUBSTITUTE(UPPER(C117)," ",""),"-","")</f>
        <v>FTR202697022</v>
      </c>
      <c r="E117" s="8">
        <f>Defter!E116</f>
        <v>160279</v>
      </c>
      <c r="F117" s="8" cm="1">
        <f t="array" ref="F117">SUMPRODUCT((SUBSTITUTE(SUBSTITUTE(UPPER(Banka!$C$5:$C$297)," ",""),"-","")=D117)*Banka!$D$5:$D$297)</f>
        <v>160279</v>
      </c>
      <c r="G117" s="8">
        <f>E117-F117</f>
        <v>0</v>
      </c>
      <c r="H117" cm="1">
        <f t="array" ref="H117">SUMPRODUCT((SUBSTITUTE(SUBSTITUTE(UPPER(Banka!$C$5:$C$297)," ",""),"-","")=D117)*1)</f>
        <v>1</v>
      </c>
      <c r="I117" t="str">
        <f>IF(COUNTIF($D$6:$D$277,D117)&gt;1,"Mükerrer Şüphesi",IF(H117=0,"Yalnız Defterde",IF(G117=0,IF(H117=1,"Tam Eşleşme","Kısmi Ödeme"),IF(ABS(G117)&lt;1000,"Banka Masrafı","İnsan İncelemesi"))))</f>
        <v>Tam Eşleşme</v>
      </c>
      <c r="J117" t="str">
        <f>IF(I117="Tam Eşleşme","✓ Kapatılabilir",IF(I117="Kısmi Ödeme","✓ "&amp;H117&amp;" ödeme ile kapatılabilir",IF(I117="Banka Masrafı","✓ ₺"&amp;ABS(G117)&amp;" masraf",IF(I117="Yalnız Defterde","○ Ödeme bekleniyor",IF(I117="Mükerrer Şüphesi","⚠ Manuel kontrol",IF(I117="İnsan İncelemesi","⚠ ₺"&amp;ABS(G117)&amp;" fark - kontrol",""))))))</f>
        <v>✓ Kapatılabilir</v>
      </c>
    </row>
    <row r="118" spans="1:10">
      <c r="A118" t="str">
        <f>Defter!A117</f>
        <v>D-0178</v>
      </c>
      <c r="B118" t="str">
        <f>Defter!C117</f>
        <v>Eksen Lojistik 1</v>
      </c>
      <c r="C118" t="str">
        <f>Defter!D117</f>
        <v>FTR-2026-82133</v>
      </c>
      <c r="D118" t="str">
        <f>SUBSTITUTE(SUBSTITUTE(UPPER(C118)," ",""),"-","")</f>
        <v>FTR202682133</v>
      </c>
      <c r="E118" s="8">
        <f>Defter!E117</f>
        <v>173444</v>
      </c>
      <c r="F118" s="8" cm="1">
        <f t="array" ref="F118">SUMPRODUCT((SUBSTITUTE(SUBSTITUTE(UPPER(Banka!$C$5:$C$297)," ",""),"-","")=D118)*Banka!$D$5:$D$297)</f>
        <v>173444</v>
      </c>
      <c r="G118" s="8">
        <f>E118-F118</f>
        <v>0</v>
      </c>
      <c r="H118" cm="1">
        <f t="array" ref="H118">SUMPRODUCT((SUBSTITUTE(SUBSTITUTE(UPPER(Banka!$C$5:$C$297)," ",""),"-","")=D118)*1)</f>
        <v>1</v>
      </c>
      <c r="I118" t="str">
        <f>IF(COUNTIF($D$6:$D$277,D118)&gt;1,"Mükerrer Şüphesi",IF(H118=0,"Yalnız Defterde",IF(G118=0,IF(H118=1,"Tam Eşleşme","Kısmi Ödeme"),IF(ABS(G118)&lt;1000,"Banka Masrafı","İnsan İncelemesi"))))</f>
        <v>Tam Eşleşme</v>
      </c>
      <c r="J118" t="str">
        <f>IF(I118="Tam Eşleşme","✓ Kapatılabilir",IF(I118="Kısmi Ödeme","✓ "&amp;H118&amp;" ödeme ile kapatılabilir",IF(I118="Banka Masrafı","✓ ₺"&amp;ABS(G118)&amp;" masraf",IF(I118="Yalnız Defterde","○ Ödeme bekleniyor",IF(I118="Mükerrer Şüphesi","⚠ Manuel kontrol",IF(I118="İnsan İncelemesi","⚠ ₺"&amp;ABS(G118)&amp;" fark - kontrol",""))))))</f>
        <v>✓ Kapatılabilir</v>
      </c>
    </row>
    <row r="119" spans="1:10">
      <c r="A119" t="str">
        <f>Defter!A118</f>
        <v>D-0021</v>
      </c>
      <c r="B119" t="str">
        <f>Defter!C118</f>
        <v>Güven Endüstri 1</v>
      </c>
      <c r="C119" t="str">
        <f>Defter!D118</f>
        <v>FTR-2026-88093</v>
      </c>
      <c r="D119" t="str">
        <f>SUBSTITUTE(SUBSTITUTE(UPPER(C119)," ",""),"-","")</f>
        <v>FTR202688093</v>
      </c>
      <c r="E119" s="8">
        <f>Defter!E118</f>
        <v>194200</v>
      </c>
      <c r="F119" s="8" cm="1">
        <f t="array" ref="F119">SUMPRODUCT((SUBSTITUTE(SUBSTITUTE(UPPER(Banka!$C$5:$C$297)," ",""),"-","")=D119)*Banka!$D$5:$D$297)</f>
        <v>194200</v>
      </c>
      <c r="G119" s="8">
        <f>E119-F119</f>
        <v>0</v>
      </c>
      <c r="H119" cm="1">
        <f t="array" ref="H119">SUMPRODUCT((SUBSTITUTE(SUBSTITUTE(UPPER(Banka!$C$5:$C$297)," ",""),"-","")=D119)*1)</f>
        <v>1</v>
      </c>
      <c r="I119" t="str">
        <f>IF(COUNTIF($D$6:$D$277,D119)&gt;1,"Mükerrer Şüphesi",IF(H119=0,"Yalnız Defterde",IF(G119=0,IF(H119=1,"Tam Eşleşme","Kısmi Ödeme"),IF(ABS(G119)&lt;1000,"Banka Masrafı","İnsan İncelemesi"))))</f>
        <v>Tam Eşleşme</v>
      </c>
      <c r="J119" t="str">
        <f>IF(I119="Tam Eşleşme","✓ Kapatılabilir",IF(I119="Kısmi Ödeme","✓ "&amp;H119&amp;" ödeme ile kapatılabilir",IF(I119="Banka Masrafı","✓ ₺"&amp;ABS(G119)&amp;" masraf",IF(I119="Yalnız Defterde","○ Ödeme bekleniyor",IF(I119="Mükerrer Şüphesi","⚠ Manuel kontrol",IF(I119="İnsan İncelemesi","⚠ ₺"&amp;ABS(G119)&amp;" fark - kontrol",""))))))</f>
        <v>✓ Kapatılabilir</v>
      </c>
    </row>
    <row r="120" spans="1:10">
      <c r="A120" t="str">
        <f>Defter!A119</f>
        <v>D-0258</v>
      </c>
      <c r="B120" t="str">
        <f>Defter!C119</f>
        <v>Fora Endüstri 2</v>
      </c>
      <c r="C120" t="str">
        <f>Defter!D119</f>
        <v>FTR-2026-76351</v>
      </c>
      <c r="D120" t="str">
        <f>SUBSTITUTE(SUBSTITUTE(UPPER(C120)," ",""),"-","")</f>
        <v>FTR202676351</v>
      </c>
      <c r="E120" s="8">
        <f>Defter!E119</f>
        <v>249850</v>
      </c>
      <c r="F120" s="8" cm="1">
        <f t="array" ref="F120">SUMPRODUCT((SUBSTITUTE(SUBSTITUTE(UPPER(Banka!$C$5:$C$297)," ",""),"-","")=D120)*Banka!$D$5:$D$297)</f>
        <v>0</v>
      </c>
      <c r="G120" s="8">
        <f>E120-F120</f>
        <v>249850</v>
      </c>
      <c r="H120" cm="1">
        <f t="array" ref="H120">SUMPRODUCT((SUBSTITUTE(SUBSTITUTE(UPPER(Banka!$C$5:$C$297)," ",""),"-","")=D120)*1)</f>
        <v>0</v>
      </c>
      <c r="I120" t="str">
        <f>IF(COUNTIF($D$6:$D$277,D120)&gt;1,"Mükerrer Şüphesi",IF(H120=0,"Yalnız Defterde",IF(G120=0,IF(H120=1,"Tam Eşleşme","Kısmi Ödeme"),IF(ABS(G120)&lt;1000,"Banka Masrafı","İnsan İncelemesi"))))</f>
        <v>Yalnız Defterde</v>
      </c>
      <c r="J120" t="str">
        <f>IF(I120="Tam Eşleşme","✓ Kapatılabilir",IF(I120="Kısmi Ödeme","✓ "&amp;H120&amp;" ödeme ile kapatılabilir",IF(I120="Banka Masrafı","✓ ₺"&amp;ABS(G120)&amp;" masraf",IF(I120="Yalnız Defterde","○ Ödeme bekleniyor",IF(I120="Mükerrer Şüphesi","⚠ Manuel kontrol",IF(I120="İnsan İncelemesi","⚠ ₺"&amp;ABS(G120)&amp;" fark - kontrol",""))))))</f>
        <v>○ Ödeme bekleniyor</v>
      </c>
    </row>
    <row r="121" spans="1:10">
      <c r="A121" t="str">
        <f>Defter!A120</f>
        <v>D-0027</v>
      </c>
      <c r="B121" t="str">
        <f>Defter!C120</f>
        <v>Hazar Gıda 2</v>
      </c>
      <c r="C121" t="str">
        <f>Defter!D120</f>
        <v>FTR-2026-82737</v>
      </c>
      <c r="D121" t="str">
        <f>SUBSTITUTE(SUBSTITUTE(UPPER(C121)," ",""),"-","")</f>
        <v>FTR202682737</v>
      </c>
      <c r="E121" s="8">
        <f>Defter!E120</f>
        <v>55410</v>
      </c>
      <c r="F121" s="8" cm="1">
        <f t="array" ref="F121">SUMPRODUCT((SUBSTITUTE(SUBSTITUTE(UPPER(Banka!$C$5:$C$297)," ",""),"-","")=D121)*Banka!$D$5:$D$297)</f>
        <v>55410</v>
      </c>
      <c r="G121" s="8">
        <f>E121-F121</f>
        <v>0</v>
      </c>
      <c r="H121" cm="1">
        <f t="array" ref="H121">SUMPRODUCT((SUBSTITUTE(SUBSTITUTE(UPPER(Banka!$C$5:$C$297)," ",""),"-","")=D121)*1)</f>
        <v>1</v>
      </c>
      <c r="I121" t="str">
        <f>IF(COUNTIF($D$6:$D$277,D121)&gt;1,"Mükerrer Şüphesi",IF(H121=0,"Yalnız Defterde",IF(G121=0,IF(H121=1,"Tam Eşleşme","Kısmi Ödeme"),IF(ABS(G121)&lt;1000,"Banka Masrafı","İnsan İncelemesi"))))</f>
        <v>Tam Eşleşme</v>
      </c>
      <c r="J121" t="str">
        <f>IF(I121="Tam Eşleşme","✓ Kapatılabilir",IF(I121="Kısmi Ödeme","✓ "&amp;H121&amp;" ödeme ile kapatılabilir",IF(I121="Banka Masrafı","✓ ₺"&amp;ABS(G121)&amp;" masraf",IF(I121="Yalnız Defterde","○ Ödeme bekleniyor",IF(I121="Mükerrer Şüphesi","⚠ Manuel kontrol",IF(I121="İnsan İncelemesi","⚠ ₺"&amp;ABS(G121)&amp;" fark - kontrol",""))))))</f>
        <v>✓ Kapatılabilir</v>
      </c>
    </row>
    <row r="122" spans="1:10">
      <c r="A122" t="str">
        <f>Defter!A121</f>
        <v>D-0062</v>
      </c>
      <c r="B122" t="str">
        <f>Defter!C121</f>
        <v>Doruk Enerji 3</v>
      </c>
      <c r="C122" t="str">
        <f>Defter!D121</f>
        <v>FTR-2026-18509</v>
      </c>
      <c r="D122" t="str">
        <f>SUBSTITUTE(SUBSTITUTE(UPPER(C122)," ",""),"-","")</f>
        <v>FTR202618509</v>
      </c>
      <c r="E122" s="8">
        <f>Defter!E121</f>
        <v>232017</v>
      </c>
      <c r="F122" s="8" cm="1">
        <f t="array" ref="F122">SUMPRODUCT((SUBSTITUTE(SUBSTITUTE(UPPER(Banka!$C$5:$C$297)," ",""),"-","")=D122)*Banka!$D$5:$D$297)</f>
        <v>232017</v>
      </c>
      <c r="G122" s="8">
        <f>E122-F122</f>
        <v>0</v>
      </c>
      <c r="H122" cm="1">
        <f t="array" ref="H122">SUMPRODUCT((SUBSTITUTE(SUBSTITUTE(UPPER(Banka!$C$5:$C$297)," ",""),"-","")=D122)*1)</f>
        <v>1</v>
      </c>
      <c r="I122" t="str">
        <f>IF(COUNTIF($D$6:$D$277,D122)&gt;1,"Mükerrer Şüphesi",IF(H122=0,"Yalnız Defterde",IF(G122=0,IF(H122=1,"Tam Eşleşme","Kısmi Ödeme"),IF(ABS(G122)&lt;1000,"Banka Masrafı","İnsan İncelemesi"))))</f>
        <v>Tam Eşleşme</v>
      </c>
      <c r="J122" t="str">
        <f>IF(I122="Tam Eşleşme","✓ Kapatılabilir",IF(I122="Kısmi Ödeme","✓ "&amp;H122&amp;" ödeme ile kapatılabilir",IF(I122="Banka Masrafı","✓ ₺"&amp;ABS(G122)&amp;" masraf",IF(I122="Yalnız Defterde","○ Ödeme bekleniyor",IF(I122="Mükerrer Şüphesi","⚠ Manuel kontrol",IF(I122="İnsan İncelemesi","⚠ ₺"&amp;ABS(G122)&amp;" fark - kontrol",""))))))</f>
        <v>✓ Kapatılabilir</v>
      </c>
    </row>
    <row r="123" spans="1:10">
      <c r="A123" t="str">
        <f>Defter!A122</f>
        <v>D-0140</v>
      </c>
      <c r="B123" t="str">
        <f>Defter!C122</f>
        <v>Tuna Enerji 1</v>
      </c>
      <c r="C123" t="str">
        <f>Defter!D122</f>
        <v>FTR-2026-22836</v>
      </c>
      <c r="D123" t="str">
        <f>SUBSTITUTE(SUBSTITUTE(UPPER(C123)," ",""),"-","")</f>
        <v>FTR202622836</v>
      </c>
      <c r="E123" s="8">
        <f>Defter!E122</f>
        <v>24230</v>
      </c>
      <c r="F123" s="8" cm="1">
        <f t="array" ref="F123">SUMPRODUCT((SUBSTITUTE(SUBSTITUTE(UPPER(Banka!$C$5:$C$297)," ",""),"-","")=D123)*Banka!$D$5:$D$297)</f>
        <v>24230</v>
      </c>
      <c r="G123" s="8">
        <f>E123-F123</f>
        <v>0</v>
      </c>
      <c r="H123" cm="1">
        <f t="array" ref="H123">SUMPRODUCT((SUBSTITUTE(SUBSTITUTE(UPPER(Banka!$C$5:$C$297)," ",""),"-","")=D123)*1)</f>
        <v>1</v>
      </c>
      <c r="I123" t="str">
        <f>IF(COUNTIF($D$6:$D$277,D123)&gt;1,"Mükerrer Şüphesi",IF(H123=0,"Yalnız Defterde",IF(G123=0,IF(H123=1,"Tam Eşleşme","Kısmi Ödeme"),IF(ABS(G123)&lt;1000,"Banka Masrafı","İnsan İncelemesi"))))</f>
        <v>Tam Eşleşme</v>
      </c>
      <c r="J123" t="str">
        <f>IF(I123="Tam Eşleşme","✓ Kapatılabilir",IF(I123="Kısmi Ödeme","✓ "&amp;H123&amp;" ödeme ile kapatılabilir",IF(I123="Banka Masrafı","✓ ₺"&amp;ABS(G123)&amp;" masraf",IF(I123="Yalnız Defterde","○ Ödeme bekleniyor",IF(I123="Mükerrer Şüphesi","⚠ Manuel kontrol",IF(I123="İnsan İncelemesi","⚠ ₺"&amp;ABS(G123)&amp;" fark - kontrol",""))))))</f>
        <v>✓ Kapatılabilir</v>
      </c>
    </row>
    <row r="124" spans="1:10">
      <c r="A124" t="str">
        <f>Defter!A123</f>
        <v>D-0144</v>
      </c>
      <c r="B124" t="str">
        <f>Defter!C123</f>
        <v>Hazar Gıda 2</v>
      </c>
      <c r="C124" t="str">
        <f>Defter!D123</f>
        <v>FTR-2026-20110</v>
      </c>
      <c r="D124" t="str">
        <f>SUBSTITUTE(SUBSTITUTE(UPPER(C124)," ",""),"-","")</f>
        <v>FTR202620110</v>
      </c>
      <c r="E124" s="8">
        <f>Defter!E123</f>
        <v>30410</v>
      </c>
      <c r="F124" s="8" cm="1">
        <f t="array" ref="F124">SUMPRODUCT((SUBSTITUTE(SUBSTITUTE(UPPER(Banka!$C$5:$C$297)," ",""),"-","")=D124)*Banka!$D$5:$D$297)</f>
        <v>30410</v>
      </c>
      <c r="G124" s="8">
        <f>E124-F124</f>
        <v>0</v>
      </c>
      <c r="H124" cm="1">
        <f t="array" ref="H124">SUMPRODUCT((SUBSTITUTE(SUBSTITUTE(UPPER(Banka!$C$5:$C$297)," ",""),"-","")=D124)*1)</f>
        <v>1</v>
      </c>
      <c r="I124" t="str">
        <f>IF(COUNTIF($D$6:$D$277,D124)&gt;1,"Mükerrer Şüphesi",IF(H124=0,"Yalnız Defterde",IF(G124=0,IF(H124=1,"Tam Eşleşme","Kısmi Ödeme"),IF(ABS(G124)&lt;1000,"Banka Masrafı","İnsan İncelemesi"))))</f>
        <v>Tam Eşleşme</v>
      </c>
      <c r="J124" t="str">
        <f>IF(I124="Tam Eşleşme","✓ Kapatılabilir",IF(I124="Kısmi Ödeme","✓ "&amp;H124&amp;" ödeme ile kapatılabilir",IF(I124="Banka Masrafı","✓ ₺"&amp;ABS(G124)&amp;" masraf",IF(I124="Yalnız Defterde","○ Ödeme bekleniyor",IF(I124="Mükerrer Şüphesi","⚠ Manuel kontrol",IF(I124="İnsan İncelemesi","⚠ ₺"&amp;ABS(G124)&amp;" fark - kontrol",""))))))</f>
        <v>✓ Kapatılabilir</v>
      </c>
    </row>
    <row r="125" spans="1:10">
      <c r="A125" t="str">
        <f>Defter!A124</f>
        <v>D-0085</v>
      </c>
      <c r="B125" t="str">
        <f>Defter!C124</f>
        <v>Atlas Endüstri 1</v>
      </c>
      <c r="C125" t="str">
        <f>Defter!D124</f>
        <v>FTR-2026-71428</v>
      </c>
      <c r="D125" t="str">
        <f>SUBSTITUTE(SUBSTITUTE(UPPER(C125)," ",""),"-","")</f>
        <v>FTR202671428</v>
      </c>
      <c r="E125" s="8">
        <f>Defter!E124</f>
        <v>122131</v>
      </c>
      <c r="F125" s="8" cm="1">
        <f t="array" ref="F125">SUMPRODUCT((SUBSTITUTE(SUBSTITUTE(UPPER(Banka!$C$5:$C$297)," ",""),"-","")=D125)*Banka!$D$5:$D$297)</f>
        <v>122131</v>
      </c>
      <c r="G125" s="8">
        <f>E125-F125</f>
        <v>0</v>
      </c>
      <c r="H125" cm="1">
        <f t="array" ref="H125">SUMPRODUCT((SUBSTITUTE(SUBSTITUTE(UPPER(Banka!$C$5:$C$297)," ",""),"-","")=D125)*1)</f>
        <v>1</v>
      </c>
      <c r="I125" t="str">
        <f>IF(COUNTIF($D$6:$D$277,D125)&gt;1,"Mükerrer Şüphesi",IF(H125=0,"Yalnız Defterde",IF(G125=0,IF(H125=1,"Tam Eşleşme","Kısmi Ödeme"),IF(ABS(G125)&lt;1000,"Banka Masrafı","İnsan İncelemesi"))))</f>
        <v>Tam Eşleşme</v>
      </c>
      <c r="J125" t="str">
        <f>IF(I125="Tam Eşleşme","✓ Kapatılabilir",IF(I125="Kısmi Ödeme","✓ "&amp;H125&amp;" ödeme ile kapatılabilir",IF(I125="Banka Masrafı","✓ ₺"&amp;ABS(G125)&amp;" masraf",IF(I125="Yalnız Defterde","○ Ödeme bekleniyor",IF(I125="Mükerrer Şüphesi","⚠ Manuel kontrol",IF(I125="İnsan İncelemesi","⚠ ₺"&amp;ABS(G125)&amp;" fark - kontrol",""))))))</f>
        <v>✓ Kapatılabilir</v>
      </c>
    </row>
    <row r="126" spans="1:10">
      <c r="A126" t="str">
        <f>Defter!A125</f>
        <v>D-0009</v>
      </c>
      <c r="B126" t="str">
        <f>Defter!C125</f>
        <v>Fora Otomotiv 3</v>
      </c>
      <c r="C126" t="str">
        <f>Defter!D125</f>
        <v>FTR-2026-65794</v>
      </c>
      <c r="D126" t="str">
        <f>SUBSTITUTE(SUBSTITUTE(UPPER(C126)," ",""),"-","")</f>
        <v>FTR202665794</v>
      </c>
      <c r="E126" s="8">
        <f>Defter!E125</f>
        <v>222262</v>
      </c>
      <c r="F126" s="8" cm="1">
        <f t="array" ref="F126">SUMPRODUCT((SUBSTITUTE(SUBSTITUTE(UPPER(Banka!$C$5:$C$297)," ",""),"-","")=D126)*Banka!$D$5:$D$297)</f>
        <v>222262</v>
      </c>
      <c r="G126" s="8">
        <f>E126-F126</f>
        <v>0</v>
      </c>
      <c r="H126" cm="1">
        <f t="array" ref="H126">SUMPRODUCT((SUBSTITUTE(SUBSTITUTE(UPPER(Banka!$C$5:$C$297)," ",""),"-","")=D126)*1)</f>
        <v>1</v>
      </c>
      <c r="I126" t="str">
        <f>IF(COUNTIF($D$6:$D$277,D126)&gt;1,"Mükerrer Şüphesi",IF(H126=0,"Yalnız Defterde",IF(G126=0,IF(H126=1,"Tam Eşleşme","Kısmi Ödeme"),IF(ABS(G126)&lt;1000,"Banka Masrafı","İnsan İncelemesi"))))</f>
        <v>Tam Eşleşme</v>
      </c>
      <c r="J126" t="str">
        <f>IF(I126="Tam Eşleşme","✓ Kapatılabilir",IF(I126="Kısmi Ödeme","✓ "&amp;H126&amp;" ödeme ile kapatılabilir",IF(I126="Banka Masrafı","✓ ₺"&amp;ABS(G126)&amp;" masraf",IF(I126="Yalnız Defterde","○ Ödeme bekleniyor",IF(I126="Mükerrer Şüphesi","⚠ Manuel kontrol",IF(I126="İnsan İncelemesi","⚠ ₺"&amp;ABS(G126)&amp;" fark - kontrol",""))))))</f>
        <v>✓ Kapatılabilir</v>
      </c>
    </row>
    <row r="127" spans="1:10">
      <c r="A127" t="str">
        <f>Defter!A126</f>
        <v>D-0202</v>
      </c>
      <c r="B127" t="str">
        <f>Defter!C126</f>
        <v>Mavi Enerji 1</v>
      </c>
      <c r="C127" t="str">
        <f>Defter!D126</f>
        <v>FTR-2026-50386</v>
      </c>
      <c r="D127" t="str">
        <f>SUBSTITUTE(SUBSTITUTE(UPPER(C127)," ",""),"-","")</f>
        <v>FTR202650386</v>
      </c>
      <c r="E127" s="8">
        <f>Defter!E126</f>
        <v>230339</v>
      </c>
      <c r="F127" s="8" cm="1">
        <f t="array" ref="F127">SUMPRODUCT((SUBSTITUTE(SUBSTITUTE(UPPER(Banka!$C$5:$C$297)," ",""),"-","")=D127)*Banka!$D$5:$D$297)</f>
        <v>230339</v>
      </c>
      <c r="G127" s="8">
        <f>E127-F127</f>
        <v>0</v>
      </c>
      <c r="H127" cm="1">
        <f t="array" ref="H127">SUMPRODUCT((SUBSTITUTE(SUBSTITUTE(UPPER(Banka!$C$5:$C$297)," ",""),"-","")=D127)*1)</f>
        <v>1</v>
      </c>
      <c r="I127" t="str">
        <f>IF(COUNTIF($D$6:$D$277,D127)&gt;1,"Mükerrer Şüphesi",IF(H127=0,"Yalnız Defterde",IF(G127=0,IF(H127=1,"Tam Eşleşme","Kısmi Ödeme"),IF(ABS(G127)&lt;1000,"Banka Masrafı","İnsan İncelemesi"))))</f>
        <v>Tam Eşleşme</v>
      </c>
      <c r="J127" t="str">
        <f>IF(I127="Tam Eşleşme","✓ Kapatılabilir",IF(I127="Kısmi Ödeme","✓ "&amp;H127&amp;" ödeme ile kapatılabilir",IF(I127="Banka Masrafı","✓ ₺"&amp;ABS(G127)&amp;" masraf",IF(I127="Yalnız Defterde","○ Ödeme bekleniyor",IF(I127="Mükerrer Şüphesi","⚠ Manuel kontrol",IF(I127="İnsan İncelemesi","⚠ ₺"&amp;ABS(G127)&amp;" fark - kontrol",""))))))</f>
        <v>✓ Kapatılabilir</v>
      </c>
    </row>
    <row r="128" spans="1:10">
      <c r="A128" t="str">
        <f>Defter!A127</f>
        <v>D-0089</v>
      </c>
      <c r="B128" t="str">
        <f>Defter!C127</f>
        <v>Atlas Endüstri 1</v>
      </c>
      <c r="C128" t="str">
        <f>Defter!D127</f>
        <v>FTR-2026-82810</v>
      </c>
      <c r="D128" t="str">
        <f>SUBSTITUTE(SUBSTITUTE(UPPER(C128)," ",""),"-","")</f>
        <v>FTR202682810</v>
      </c>
      <c r="E128" s="8">
        <f>Defter!E127</f>
        <v>156850</v>
      </c>
      <c r="F128" s="8" cm="1">
        <f t="array" ref="F128">SUMPRODUCT((SUBSTITUTE(SUBSTITUTE(UPPER(Banka!$C$5:$C$297)," ",""),"-","")=D128)*Banka!$D$5:$D$297)</f>
        <v>156850</v>
      </c>
      <c r="G128" s="8">
        <f>E128-F128</f>
        <v>0</v>
      </c>
      <c r="H128" cm="1">
        <f t="array" ref="H128">SUMPRODUCT((SUBSTITUTE(SUBSTITUTE(UPPER(Banka!$C$5:$C$297)," ",""),"-","")=D128)*1)</f>
        <v>1</v>
      </c>
      <c r="I128" t="str">
        <f>IF(COUNTIF($D$6:$D$277,D128)&gt;1,"Mükerrer Şüphesi",IF(H128=0,"Yalnız Defterde",IF(G128=0,IF(H128=1,"Tam Eşleşme","Kısmi Ödeme"),IF(ABS(G128)&lt;1000,"Banka Masrafı","İnsan İncelemesi"))))</f>
        <v>Tam Eşleşme</v>
      </c>
      <c r="J128" t="str">
        <f>IF(I128="Tam Eşleşme","✓ Kapatılabilir",IF(I128="Kısmi Ödeme","✓ "&amp;H128&amp;" ödeme ile kapatılabilir",IF(I128="Banka Masrafı","✓ ₺"&amp;ABS(G128)&amp;" masraf",IF(I128="Yalnız Defterde","○ Ödeme bekleniyor",IF(I128="Mükerrer Şüphesi","⚠ Manuel kontrol",IF(I128="İnsan İncelemesi","⚠ ₺"&amp;ABS(G128)&amp;" fark - kontrol",""))))))</f>
        <v>✓ Kapatılabilir</v>
      </c>
    </row>
    <row r="129" spans="1:10">
      <c r="A129" t="str">
        <f>Defter!A128</f>
        <v>D-0193</v>
      </c>
      <c r="B129" t="str">
        <f>Defter!C128</f>
        <v>Doruk Lojistik 2</v>
      </c>
      <c r="C129" t="str">
        <f>Defter!D128</f>
        <v>FTR-2026-23407</v>
      </c>
      <c r="D129" t="str">
        <f>SUBSTITUTE(SUBSTITUTE(UPPER(C129)," ",""),"-","")</f>
        <v>FTR202623407</v>
      </c>
      <c r="E129" s="8">
        <f>Defter!E128</f>
        <v>166762</v>
      </c>
      <c r="F129" s="8" cm="1">
        <f t="array" ref="F129">SUMPRODUCT((SUBSTITUTE(SUBSTITUTE(UPPER(Banka!$C$5:$C$297)," ",""),"-","")=D129)*Banka!$D$5:$D$297)</f>
        <v>166762</v>
      </c>
      <c r="G129" s="8">
        <f>E129-F129</f>
        <v>0</v>
      </c>
      <c r="H129" cm="1">
        <f t="array" ref="H129">SUMPRODUCT((SUBSTITUTE(SUBSTITUTE(UPPER(Banka!$C$5:$C$297)," ",""),"-","")=D129)*1)</f>
        <v>1</v>
      </c>
      <c r="I129" t="str">
        <f>IF(COUNTIF($D$6:$D$277,D129)&gt;1,"Mükerrer Şüphesi",IF(H129=0,"Yalnız Defterde",IF(G129=0,IF(H129=1,"Tam Eşleşme","Kısmi Ödeme"),IF(ABS(G129)&lt;1000,"Banka Masrafı","İnsan İncelemesi"))))</f>
        <v>Tam Eşleşme</v>
      </c>
      <c r="J129" t="str">
        <f>IF(I129="Tam Eşleşme","✓ Kapatılabilir",IF(I129="Kısmi Ödeme","✓ "&amp;H129&amp;" ödeme ile kapatılabilir",IF(I129="Banka Masrafı","✓ ₺"&amp;ABS(G129)&amp;" masraf",IF(I129="Yalnız Defterde","○ Ödeme bekleniyor",IF(I129="Mükerrer Şüphesi","⚠ Manuel kontrol",IF(I129="İnsan İncelemesi","⚠ ₺"&amp;ABS(G129)&amp;" fark - kontrol",""))))))</f>
        <v>✓ Kapatılabilir</v>
      </c>
    </row>
    <row r="130" spans="1:10">
      <c r="A130" t="str">
        <f>Defter!A129</f>
        <v>D-0217</v>
      </c>
      <c r="B130" t="str">
        <f>Defter!C129</f>
        <v>Fora Endüstri 2</v>
      </c>
      <c r="C130" t="str">
        <f>Defter!D129</f>
        <v>FTR-2026-37509</v>
      </c>
      <c r="D130" t="str">
        <f>SUBSTITUTE(SUBSTITUTE(UPPER(C130)," ",""),"-","")</f>
        <v>FTR202637509</v>
      </c>
      <c r="E130" s="8">
        <f>Defter!E129</f>
        <v>245433</v>
      </c>
      <c r="F130" s="8" cm="1">
        <f t="array" ref="F130">SUMPRODUCT((SUBSTITUTE(SUBSTITUTE(UPPER(Banka!$C$5:$C$297)," ",""),"-","")=D130)*Banka!$D$5:$D$297)</f>
        <v>245433</v>
      </c>
      <c r="G130" s="8">
        <f>E130-F130</f>
        <v>0</v>
      </c>
      <c r="H130" cm="1">
        <f t="array" ref="H130">SUMPRODUCT((SUBSTITUTE(SUBSTITUTE(UPPER(Banka!$C$5:$C$297)," ",""),"-","")=D130)*1)</f>
        <v>1</v>
      </c>
      <c r="I130" t="str">
        <f>IF(COUNTIF($D$6:$D$277,D130)&gt;1,"Mükerrer Şüphesi",IF(H130=0,"Yalnız Defterde",IF(G130=0,IF(H130=1,"Tam Eşleşme","Kısmi Ödeme"),IF(ABS(G130)&lt;1000,"Banka Masrafı","İnsan İncelemesi"))))</f>
        <v>Tam Eşleşme</v>
      </c>
      <c r="J130" t="str">
        <f>IF(I130="Tam Eşleşme","✓ Kapatılabilir",IF(I130="Kısmi Ödeme","✓ "&amp;H130&amp;" ödeme ile kapatılabilir",IF(I130="Banka Masrafı","✓ ₺"&amp;ABS(G130)&amp;" masraf",IF(I130="Yalnız Defterde","○ Ödeme bekleniyor",IF(I130="Mükerrer Şüphesi","⚠ Manuel kontrol",IF(I130="İnsan İncelemesi","⚠ ₺"&amp;ABS(G130)&amp;" fark - kontrol",""))))))</f>
        <v>✓ Kapatılabilir</v>
      </c>
    </row>
    <row r="131" spans="1:10">
      <c r="A131" t="str">
        <f>Defter!A130</f>
        <v>D-0055</v>
      </c>
      <c r="B131" t="str">
        <f>Defter!C130</f>
        <v>Mavi Otomotiv 3</v>
      </c>
      <c r="C131" t="str">
        <f>Defter!D130</f>
        <v>FTR-2026-93302</v>
      </c>
      <c r="D131" t="str">
        <f>SUBSTITUTE(SUBSTITUTE(UPPER(C131)," ",""),"-","")</f>
        <v>FTR202693302</v>
      </c>
      <c r="E131" s="8">
        <f>Defter!E130</f>
        <v>31327</v>
      </c>
      <c r="F131" s="8" cm="1">
        <f t="array" ref="F131">SUMPRODUCT((SUBSTITUTE(SUBSTITUTE(UPPER(Banka!$C$5:$C$297)," ",""),"-","")=D131)*Banka!$D$5:$D$297)</f>
        <v>31327</v>
      </c>
      <c r="G131" s="8">
        <f>E131-F131</f>
        <v>0</v>
      </c>
      <c r="H131" cm="1">
        <f t="array" ref="H131">SUMPRODUCT((SUBSTITUTE(SUBSTITUTE(UPPER(Banka!$C$5:$C$297)," ",""),"-","")=D131)*1)</f>
        <v>1</v>
      </c>
      <c r="I131" t="str">
        <f>IF(COUNTIF($D$6:$D$277,D131)&gt;1,"Mükerrer Şüphesi",IF(H131=0,"Yalnız Defterde",IF(G131=0,IF(H131=1,"Tam Eşleşme","Kısmi Ödeme"),IF(ABS(G131)&lt;1000,"Banka Masrafı","İnsan İncelemesi"))))</f>
        <v>Tam Eşleşme</v>
      </c>
      <c r="J131" t="str">
        <f>IF(I131="Tam Eşleşme","✓ Kapatılabilir",IF(I131="Kısmi Ödeme","✓ "&amp;H131&amp;" ödeme ile kapatılabilir",IF(I131="Banka Masrafı","✓ ₺"&amp;ABS(G131)&amp;" masraf",IF(I131="Yalnız Defterde","○ Ödeme bekleniyor",IF(I131="Mükerrer Şüphesi","⚠ Manuel kontrol",IF(I131="İnsan İncelemesi","⚠ ₺"&amp;ABS(G131)&amp;" fark - kontrol",""))))))</f>
        <v>✓ Kapatılabilir</v>
      </c>
    </row>
    <row r="132" spans="1:10">
      <c r="A132" t="str">
        <f>Defter!A131</f>
        <v>D-0162</v>
      </c>
      <c r="B132" t="str">
        <f>Defter!C131</f>
        <v>Liman Lojistik 1</v>
      </c>
      <c r="C132" t="str">
        <f>Defter!D131</f>
        <v>FTR-2026-44590</v>
      </c>
      <c r="D132" t="str">
        <f>SUBSTITUTE(SUBSTITUTE(UPPER(C132)," ",""),"-","")</f>
        <v>FTR202644590</v>
      </c>
      <c r="E132" s="8">
        <f>Defter!E131</f>
        <v>141857</v>
      </c>
      <c r="F132" s="8" cm="1">
        <f t="array" ref="F132">SUMPRODUCT((SUBSTITUTE(SUBSTITUTE(UPPER(Banka!$C$5:$C$297)," ",""),"-","")=D132)*Banka!$D$5:$D$297)</f>
        <v>141857</v>
      </c>
      <c r="G132" s="8">
        <f>E132-F132</f>
        <v>0</v>
      </c>
      <c r="H132" cm="1">
        <f t="array" ref="H132">SUMPRODUCT((SUBSTITUTE(SUBSTITUTE(UPPER(Banka!$C$5:$C$297)," ",""),"-","")=D132)*1)</f>
        <v>1</v>
      </c>
      <c r="I132" t="str">
        <f>IF(COUNTIF($D$6:$D$277,D132)&gt;1,"Mükerrer Şüphesi",IF(H132=0,"Yalnız Defterde",IF(G132=0,IF(H132=1,"Tam Eşleşme","Kısmi Ödeme"),IF(ABS(G132)&lt;1000,"Banka Masrafı","İnsan İncelemesi"))))</f>
        <v>Tam Eşleşme</v>
      </c>
      <c r="J132" t="str">
        <f>IF(I132="Tam Eşleşme","✓ Kapatılabilir",IF(I132="Kısmi Ödeme","✓ "&amp;H132&amp;" ödeme ile kapatılabilir",IF(I132="Banka Masrafı","✓ ₺"&amp;ABS(G132)&amp;" masraf",IF(I132="Yalnız Defterde","○ Ödeme bekleniyor",IF(I132="Mükerrer Şüphesi","⚠ Manuel kontrol",IF(I132="İnsan İncelemesi","⚠ ₺"&amp;ABS(G132)&amp;" fark - kontrol",""))))))</f>
        <v>✓ Kapatılabilir</v>
      </c>
    </row>
    <row r="133" spans="1:10">
      <c r="A133" t="str">
        <f>Defter!A132</f>
        <v>D-0145</v>
      </c>
      <c r="B133" t="str">
        <f>Defter!C132</f>
        <v>Pera Gıda 1</v>
      </c>
      <c r="C133" t="str">
        <f>Defter!D132</f>
        <v>FTR-2026-96166</v>
      </c>
      <c r="D133" t="str">
        <f>SUBSTITUTE(SUBSTITUTE(UPPER(C133)," ",""),"-","")</f>
        <v>FTR202696166</v>
      </c>
      <c r="E133" s="8">
        <f>Defter!E132</f>
        <v>88030</v>
      </c>
      <c r="F133" s="8" cm="1">
        <f t="array" ref="F133">SUMPRODUCT((SUBSTITUTE(SUBSTITUTE(UPPER(Banka!$C$5:$C$297)," ",""),"-","")=D133)*Banka!$D$5:$D$297)</f>
        <v>88030</v>
      </c>
      <c r="G133" s="8">
        <f>E133-F133</f>
        <v>0</v>
      </c>
      <c r="H133" cm="1">
        <f t="array" ref="H133">SUMPRODUCT((SUBSTITUTE(SUBSTITUTE(UPPER(Banka!$C$5:$C$297)," ",""),"-","")=D133)*1)</f>
        <v>1</v>
      </c>
      <c r="I133" t="str">
        <f>IF(COUNTIF($D$6:$D$277,D133)&gt;1,"Mükerrer Şüphesi",IF(H133=0,"Yalnız Defterde",IF(G133=0,IF(H133=1,"Tam Eşleşme","Kısmi Ödeme"),IF(ABS(G133)&lt;1000,"Banka Masrafı","İnsan İncelemesi"))))</f>
        <v>Tam Eşleşme</v>
      </c>
      <c r="J133" t="str">
        <f>IF(I133="Tam Eşleşme","✓ Kapatılabilir",IF(I133="Kısmi Ödeme","✓ "&amp;H133&amp;" ödeme ile kapatılabilir",IF(I133="Banka Masrafı","✓ ₺"&amp;ABS(G133)&amp;" masraf",IF(I133="Yalnız Defterde","○ Ödeme bekleniyor",IF(I133="Mükerrer Şüphesi","⚠ Manuel kontrol",IF(I133="İnsan İncelemesi","⚠ ₺"&amp;ABS(G133)&amp;" fark - kontrol",""))))))</f>
        <v>✓ Kapatılabilir</v>
      </c>
    </row>
    <row r="134" spans="1:10">
      <c r="A134" t="str">
        <f>Defter!A133</f>
        <v>D-0002</v>
      </c>
      <c r="B134" t="str">
        <f>Defter!C133</f>
        <v>Liman Endüstri 3</v>
      </c>
      <c r="C134" t="str">
        <f>Defter!D133</f>
        <v>FTR-2026-19323</v>
      </c>
      <c r="D134" t="str">
        <f>SUBSTITUTE(SUBSTITUTE(UPPER(C134)," ",""),"-","")</f>
        <v>FTR202619323</v>
      </c>
      <c r="E134" s="8">
        <f>Defter!E133</f>
        <v>110640</v>
      </c>
      <c r="F134" s="8" cm="1">
        <f t="array" ref="F134">SUMPRODUCT((SUBSTITUTE(SUBSTITUTE(UPPER(Banka!$C$5:$C$297)," ",""),"-","")=D134)*Banka!$D$5:$D$297)</f>
        <v>221280</v>
      </c>
      <c r="G134" s="8">
        <f>E134-F134</f>
        <v>-110640</v>
      </c>
      <c r="H134" cm="1">
        <f t="array" ref="H134">SUMPRODUCT((SUBSTITUTE(SUBSTITUTE(UPPER(Banka!$C$5:$C$297)," ",""),"-","")=D134)*1)</f>
        <v>2</v>
      </c>
      <c r="I134" t="str">
        <f>IF(COUNTIF($D$6:$D$277,D134)&gt;1,"Mükerrer Şüphesi",IF(H134=0,"Yalnız Defterde",IF(G134=0,IF(H134=1,"Tam Eşleşme","Kısmi Ödeme"),IF(ABS(G134)&lt;1000,"Banka Masrafı","İnsan İncelemesi"))))</f>
        <v>İnsan İncelemesi</v>
      </c>
      <c r="J134" t="str">
        <f>IF(I134="Tam Eşleşme","✓ Kapatılabilir",IF(I134="Kısmi Ödeme","✓ "&amp;H134&amp;" ödeme ile kapatılabilir",IF(I134="Banka Masrafı","✓ ₺"&amp;ABS(G134)&amp;" masraf",IF(I134="Yalnız Defterde","○ Ödeme bekleniyor",IF(I134="Mükerrer Şüphesi","⚠ Manuel kontrol",IF(I134="İnsan İncelemesi","⚠ ₺"&amp;ABS(G134)&amp;" fark - kontrol",""))))))</f>
        <v>⚠ ₺110640 fark - kontrol</v>
      </c>
    </row>
    <row r="135" spans="1:10">
      <c r="A135" t="str">
        <f>Defter!A134</f>
        <v>D-0004</v>
      </c>
      <c r="B135" t="str">
        <f>Defter!C134</f>
        <v>Sentez Endüstri 3</v>
      </c>
      <c r="C135" t="str">
        <f>Defter!D134</f>
        <v>FTR-2026-39026</v>
      </c>
      <c r="D135" t="str">
        <f>SUBSTITUTE(SUBSTITUTE(UPPER(C135)," ",""),"-","")</f>
        <v>FTR202639026</v>
      </c>
      <c r="E135" s="8">
        <f>Defter!E134</f>
        <v>254736</v>
      </c>
      <c r="F135" s="8" cm="1">
        <f t="array" ref="F135">SUMPRODUCT((SUBSTITUTE(SUBSTITUTE(UPPER(Banka!$C$5:$C$297)," ",""),"-","")=D135)*Banka!$D$5:$D$297)</f>
        <v>254736</v>
      </c>
      <c r="G135" s="8">
        <f>E135-F135</f>
        <v>0</v>
      </c>
      <c r="H135" cm="1">
        <f t="array" ref="H135">SUMPRODUCT((SUBSTITUTE(SUBSTITUTE(UPPER(Banka!$C$5:$C$297)," ",""),"-","")=D135)*1)</f>
        <v>1</v>
      </c>
      <c r="I135" t="str">
        <f>IF(COUNTIF($D$6:$D$277,D135)&gt;1,"Mükerrer Şüphesi",IF(H135=0,"Yalnız Defterde",IF(G135=0,IF(H135=1,"Tam Eşleşme","Kısmi Ödeme"),IF(ABS(G135)&lt;1000,"Banka Masrafı","İnsan İncelemesi"))))</f>
        <v>Tam Eşleşme</v>
      </c>
      <c r="J135" t="str">
        <f>IF(I135="Tam Eşleşme","✓ Kapatılabilir",IF(I135="Kısmi Ödeme","✓ "&amp;H135&amp;" ödeme ile kapatılabilir",IF(I135="Banka Masrafı","✓ ₺"&amp;ABS(G135)&amp;" masraf",IF(I135="Yalnız Defterde","○ Ödeme bekleniyor",IF(I135="Mükerrer Şüphesi","⚠ Manuel kontrol",IF(I135="İnsan İncelemesi","⚠ ₺"&amp;ABS(G135)&amp;" fark - kontrol",""))))))</f>
        <v>✓ Kapatılabilir</v>
      </c>
    </row>
    <row r="136" spans="1:10">
      <c r="A136" t="str">
        <f>Defter!A135</f>
        <v>D-0232</v>
      </c>
      <c r="B136" t="str">
        <f>Defter!C135</f>
        <v>Rota Enerji 3</v>
      </c>
      <c r="C136" t="str">
        <f>Defter!D135</f>
        <v>FTR-2026-17142</v>
      </c>
      <c r="D136" t="str">
        <f>SUBSTITUTE(SUBSTITUTE(UPPER(C136)," ",""),"-","")</f>
        <v>FTR202617142</v>
      </c>
      <c r="E136" s="8">
        <f>Defter!E135</f>
        <v>227553</v>
      </c>
      <c r="F136" s="8" cm="1">
        <f t="array" ref="F136">SUMPRODUCT((SUBSTITUTE(SUBSTITUTE(UPPER(Banka!$C$5:$C$297)," ",""),"-","")=D136)*Banka!$D$5:$D$297)</f>
        <v>227553</v>
      </c>
      <c r="G136" s="8">
        <f>E136-F136</f>
        <v>0</v>
      </c>
      <c r="H136" cm="1">
        <f t="array" ref="H136">SUMPRODUCT((SUBSTITUTE(SUBSTITUTE(UPPER(Banka!$C$5:$C$297)," ",""),"-","")=D136)*1)</f>
        <v>2</v>
      </c>
      <c r="I136" t="str">
        <f>IF(COUNTIF($D$6:$D$277,D136)&gt;1,"Mükerrer Şüphesi",IF(H136=0,"Yalnız Defterde",IF(G136=0,IF(H136=1,"Tam Eşleşme","Kısmi Ödeme"),IF(ABS(G136)&lt;1000,"Banka Masrafı","İnsan İncelemesi"))))</f>
        <v>Kısmi Ödeme</v>
      </c>
      <c r="J136" t="str">
        <f>IF(I136="Tam Eşleşme","✓ Kapatılabilir",IF(I136="Kısmi Ödeme","✓ "&amp;H136&amp;" ödeme ile kapatılabilir",IF(I136="Banka Masrafı","✓ ₺"&amp;ABS(G136)&amp;" masraf",IF(I136="Yalnız Defterde","○ Ödeme bekleniyor",IF(I136="Mükerrer Şüphesi","⚠ Manuel kontrol",IF(I136="İnsan İncelemesi","⚠ ₺"&amp;ABS(G136)&amp;" fark - kontrol",""))))))</f>
        <v>✓ 2 ödeme ile kapatılabilir</v>
      </c>
    </row>
    <row r="137" spans="1:10">
      <c r="A137" t="str">
        <f>Defter!A136</f>
        <v>D-0022</v>
      </c>
      <c r="B137" t="str">
        <f>Defter!C136</f>
        <v>Rota Lojistik 2</v>
      </c>
      <c r="C137" t="str">
        <f>Defter!D136</f>
        <v>FTR-2026-80270</v>
      </c>
      <c r="D137" t="str">
        <f>SUBSTITUTE(SUBSTITUTE(UPPER(C137)," ",""),"-","")</f>
        <v>FTR202680270</v>
      </c>
      <c r="E137" s="8">
        <f>Defter!E136</f>
        <v>230768</v>
      </c>
      <c r="F137" s="8" cm="1">
        <f t="array" ref="F137">SUMPRODUCT((SUBSTITUTE(SUBSTITUTE(UPPER(Banka!$C$5:$C$297)," ",""),"-","")=D137)*Banka!$D$5:$D$297)</f>
        <v>230768</v>
      </c>
      <c r="G137" s="8">
        <f>E137-F137</f>
        <v>0</v>
      </c>
      <c r="H137" cm="1">
        <f t="array" ref="H137">SUMPRODUCT((SUBSTITUTE(SUBSTITUTE(UPPER(Banka!$C$5:$C$297)," ",""),"-","")=D137)*1)</f>
        <v>1</v>
      </c>
      <c r="I137" t="str">
        <f>IF(COUNTIF($D$6:$D$277,D137)&gt;1,"Mükerrer Şüphesi",IF(H137=0,"Yalnız Defterde",IF(G137=0,IF(H137=1,"Tam Eşleşme","Kısmi Ödeme"),IF(ABS(G137)&lt;1000,"Banka Masrafı","İnsan İncelemesi"))))</f>
        <v>Tam Eşleşme</v>
      </c>
      <c r="J137" t="str">
        <f>IF(I137="Tam Eşleşme","✓ Kapatılabilir",IF(I137="Kısmi Ödeme","✓ "&amp;H137&amp;" ödeme ile kapatılabilir",IF(I137="Banka Masrafı","✓ ₺"&amp;ABS(G137)&amp;" masraf",IF(I137="Yalnız Defterde","○ Ödeme bekleniyor",IF(I137="Mükerrer Şüphesi","⚠ Manuel kontrol",IF(I137="İnsan İncelemesi","⚠ ₺"&amp;ABS(G137)&amp;" fark - kontrol",""))))))</f>
        <v>✓ Kapatılabilir</v>
      </c>
    </row>
    <row r="138" spans="1:10">
      <c r="A138" t="str">
        <f>Defter!A137</f>
        <v>D-0128</v>
      </c>
      <c r="B138" t="str">
        <f>Defter!C137</f>
        <v>Atlas Gıda 3</v>
      </c>
      <c r="C138" t="str">
        <f>Defter!D137</f>
        <v>FTR-2026-59239</v>
      </c>
      <c r="D138" t="str">
        <f>SUBSTITUTE(SUBSTITUTE(UPPER(C138)," ",""),"-","")</f>
        <v>FTR202659239</v>
      </c>
      <c r="E138" s="8">
        <f>Defter!E137</f>
        <v>202629</v>
      </c>
      <c r="F138" s="8" cm="1">
        <f t="array" ref="F138">SUMPRODUCT((SUBSTITUTE(SUBSTITUTE(UPPER(Banka!$C$5:$C$297)," ",""),"-","")=D138)*Banka!$D$5:$D$297)</f>
        <v>202629</v>
      </c>
      <c r="G138" s="8">
        <f>E138-F138</f>
        <v>0</v>
      </c>
      <c r="H138" cm="1">
        <f t="array" ref="H138">SUMPRODUCT((SUBSTITUTE(SUBSTITUTE(UPPER(Banka!$C$5:$C$297)," ",""),"-","")=D138)*1)</f>
        <v>1</v>
      </c>
      <c r="I138" t="str">
        <f>IF(COUNTIF($D$6:$D$277,D138)&gt;1,"Mükerrer Şüphesi",IF(H138=0,"Yalnız Defterde",IF(G138=0,IF(H138=1,"Tam Eşleşme","Kısmi Ödeme"),IF(ABS(G138)&lt;1000,"Banka Masrafı","İnsan İncelemesi"))))</f>
        <v>Tam Eşleşme</v>
      </c>
      <c r="J138" t="str">
        <f>IF(I138="Tam Eşleşme","✓ Kapatılabilir",IF(I138="Kısmi Ödeme","✓ "&amp;H138&amp;" ödeme ile kapatılabilir",IF(I138="Banka Masrafı","✓ ₺"&amp;ABS(G138)&amp;" masraf",IF(I138="Yalnız Defterde","○ Ödeme bekleniyor",IF(I138="Mükerrer Şüphesi","⚠ Manuel kontrol",IF(I138="İnsan İncelemesi","⚠ ₺"&amp;ABS(G138)&amp;" fark - kontrol",""))))))</f>
        <v>✓ Kapatılabilir</v>
      </c>
    </row>
    <row r="139" spans="1:10">
      <c r="A139" t="str">
        <f>Defter!A138</f>
        <v>D-0059</v>
      </c>
      <c r="B139" t="str">
        <f>Defter!C138</f>
        <v>İdea Lojistik 3</v>
      </c>
      <c r="C139" t="str">
        <f>Defter!D138</f>
        <v>FTR-2026-54053</v>
      </c>
      <c r="D139" t="str">
        <f>SUBSTITUTE(SUBSTITUTE(UPPER(C139)," ",""),"-","")</f>
        <v>FTR202654053</v>
      </c>
      <c r="E139" s="8">
        <f>Defter!E138</f>
        <v>150054</v>
      </c>
      <c r="F139" s="8" cm="1">
        <f t="array" ref="F139">SUMPRODUCT((SUBSTITUTE(SUBSTITUTE(UPPER(Banka!$C$5:$C$297)," ",""),"-","")=D139)*Banka!$D$5:$D$297)</f>
        <v>150054</v>
      </c>
      <c r="G139" s="8">
        <f>E139-F139</f>
        <v>0</v>
      </c>
      <c r="H139" cm="1">
        <f t="array" ref="H139">SUMPRODUCT((SUBSTITUTE(SUBSTITUTE(UPPER(Banka!$C$5:$C$297)," ",""),"-","")=D139)*1)</f>
        <v>1</v>
      </c>
      <c r="I139" t="str">
        <f>IF(COUNTIF($D$6:$D$277,D139)&gt;1,"Mükerrer Şüphesi",IF(H139=0,"Yalnız Defterde",IF(G139=0,IF(H139=1,"Tam Eşleşme","Kısmi Ödeme"),IF(ABS(G139)&lt;1000,"Banka Masrafı","İnsan İncelemesi"))))</f>
        <v>Tam Eşleşme</v>
      </c>
      <c r="J139" t="str">
        <f>IF(I139="Tam Eşleşme","✓ Kapatılabilir",IF(I139="Kısmi Ödeme","✓ "&amp;H139&amp;" ödeme ile kapatılabilir",IF(I139="Banka Masrafı","✓ ₺"&amp;ABS(G139)&amp;" masraf",IF(I139="Yalnız Defterde","○ Ödeme bekleniyor",IF(I139="Mükerrer Şüphesi","⚠ Manuel kontrol",IF(I139="İnsan İncelemesi","⚠ ₺"&amp;ABS(G139)&amp;" fark - kontrol",""))))))</f>
        <v>✓ Kapatılabilir</v>
      </c>
    </row>
    <row r="140" spans="1:10">
      <c r="A140" t="str">
        <f>Defter!A139</f>
        <v>D-0241</v>
      </c>
      <c r="B140" t="str">
        <f>Defter!C139</f>
        <v>Vadi Otomotiv 1</v>
      </c>
      <c r="C140" t="str">
        <f>Defter!D139</f>
        <v>FTR-2026-39500</v>
      </c>
      <c r="D140" t="str">
        <f>SUBSTITUTE(SUBSTITUTE(UPPER(C140)," ",""),"-","")</f>
        <v>FTR202639500</v>
      </c>
      <c r="E140" s="8">
        <f>Defter!E139</f>
        <v>159351</v>
      </c>
      <c r="F140" s="8" cm="1">
        <f t="array" ref="F140">SUMPRODUCT((SUBSTITUTE(SUBSTITUTE(UPPER(Banka!$C$5:$C$297)," ",""),"-","")=D140)*Banka!$D$5:$D$297)</f>
        <v>159351</v>
      </c>
      <c r="G140" s="8">
        <f>E140-F140</f>
        <v>0</v>
      </c>
      <c r="H140" cm="1">
        <f t="array" ref="H140">SUMPRODUCT((SUBSTITUTE(SUBSTITUTE(UPPER(Banka!$C$5:$C$297)," ",""),"-","")=D140)*1)</f>
        <v>2</v>
      </c>
      <c r="I140" t="str">
        <f>IF(COUNTIF($D$6:$D$277,D140)&gt;1,"Mükerrer Şüphesi",IF(H140=0,"Yalnız Defterde",IF(G140=0,IF(H140=1,"Tam Eşleşme","Kısmi Ödeme"),IF(ABS(G140)&lt;1000,"Banka Masrafı","İnsan İncelemesi"))))</f>
        <v>Kısmi Ödeme</v>
      </c>
      <c r="J140" t="str">
        <f>IF(I140="Tam Eşleşme","✓ Kapatılabilir",IF(I140="Kısmi Ödeme","✓ "&amp;H140&amp;" ödeme ile kapatılabilir",IF(I140="Banka Masrafı","✓ ₺"&amp;ABS(G140)&amp;" masraf",IF(I140="Yalnız Defterde","○ Ödeme bekleniyor",IF(I140="Mükerrer Şüphesi","⚠ Manuel kontrol",IF(I140="İnsan İncelemesi","⚠ ₺"&amp;ABS(G140)&amp;" fark - kontrol",""))))))</f>
        <v>✓ 2 ödeme ile kapatılabilir</v>
      </c>
    </row>
    <row r="141" spans="1:10">
      <c r="A141" t="str">
        <f>Defter!A140</f>
        <v>D-0132</v>
      </c>
      <c r="B141" t="str">
        <f>Defter!C140</f>
        <v>Atlas Otomotiv 2</v>
      </c>
      <c r="C141" t="str">
        <f>Defter!D140</f>
        <v>FTR-2026-48788</v>
      </c>
      <c r="D141" t="str">
        <f>SUBSTITUTE(SUBSTITUTE(UPPER(C141)," ",""),"-","")</f>
        <v>FTR202648788</v>
      </c>
      <c r="E141" s="8">
        <f>Defter!E140</f>
        <v>258129</v>
      </c>
      <c r="F141" s="8" cm="1">
        <f t="array" ref="F141">SUMPRODUCT((SUBSTITUTE(SUBSTITUTE(UPPER(Banka!$C$5:$C$297)," ",""),"-","")=D141)*Banka!$D$5:$D$297)</f>
        <v>258129</v>
      </c>
      <c r="G141" s="8">
        <f>E141-F141</f>
        <v>0</v>
      </c>
      <c r="H141" cm="1">
        <f t="array" ref="H141">SUMPRODUCT((SUBSTITUTE(SUBSTITUTE(UPPER(Banka!$C$5:$C$297)," ",""),"-","")=D141)*1)</f>
        <v>1</v>
      </c>
      <c r="I141" t="str">
        <f>IF(COUNTIF($D$6:$D$277,D141)&gt;1,"Mükerrer Şüphesi",IF(H141=0,"Yalnız Defterde",IF(G141=0,IF(H141=1,"Tam Eşleşme","Kısmi Ödeme"),IF(ABS(G141)&lt;1000,"Banka Masrafı","İnsan İncelemesi"))))</f>
        <v>Tam Eşleşme</v>
      </c>
      <c r="J141" t="str">
        <f>IF(I141="Tam Eşleşme","✓ Kapatılabilir",IF(I141="Kısmi Ödeme","✓ "&amp;H141&amp;" ödeme ile kapatılabilir",IF(I141="Banka Masrafı","✓ ₺"&amp;ABS(G141)&amp;" masraf",IF(I141="Yalnız Defterde","○ Ödeme bekleniyor",IF(I141="Mükerrer Şüphesi","⚠ Manuel kontrol",IF(I141="İnsan İncelemesi","⚠ ₺"&amp;ABS(G141)&amp;" fark - kontrol",""))))))</f>
        <v>✓ Kapatılabilir</v>
      </c>
    </row>
    <row r="142" spans="1:10">
      <c r="A142" t="str">
        <f>Defter!A141</f>
        <v>D-0084</v>
      </c>
      <c r="B142" t="str">
        <f>Defter!C141</f>
        <v>Liman Enerji 2</v>
      </c>
      <c r="C142" t="str">
        <f>Defter!D141</f>
        <v>FTR-2026-20736</v>
      </c>
      <c r="D142" t="str">
        <f>SUBSTITUTE(SUBSTITUTE(UPPER(C142)," ",""),"-","")</f>
        <v>FTR202620736</v>
      </c>
      <c r="E142" s="8">
        <f>Defter!E141</f>
        <v>225683</v>
      </c>
      <c r="F142" s="8" cm="1">
        <f t="array" ref="F142">SUMPRODUCT((SUBSTITUTE(SUBSTITUTE(UPPER(Banka!$C$5:$C$297)," ",""),"-","")=D142)*Banka!$D$5:$D$297)</f>
        <v>225683</v>
      </c>
      <c r="G142" s="8">
        <f>E142-F142</f>
        <v>0</v>
      </c>
      <c r="H142" cm="1">
        <f t="array" ref="H142">SUMPRODUCT((SUBSTITUTE(SUBSTITUTE(UPPER(Banka!$C$5:$C$297)," ",""),"-","")=D142)*1)</f>
        <v>1</v>
      </c>
      <c r="I142" t="str">
        <f>IF(COUNTIF($D$6:$D$277,D142)&gt;1,"Mükerrer Şüphesi",IF(H142=0,"Yalnız Defterde",IF(G142=0,IF(H142=1,"Tam Eşleşme","Kısmi Ödeme"),IF(ABS(G142)&lt;1000,"Banka Masrafı","İnsan İncelemesi"))))</f>
        <v>Tam Eşleşme</v>
      </c>
      <c r="J142" t="str">
        <f>IF(I142="Tam Eşleşme","✓ Kapatılabilir",IF(I142="Kısmi Ödeme","✓ "&amp;H142&amp;" ödeme ile kapatılabilir",IF(I142="Banka Masrafı","✓ ₺"&amp;ABS(G142)&amp;" masraf",IF(I142="Yalnız Defterde","○ Ödeme bekleniyor",IF(I142="Mükerrer Şüphesi","⚠ Manuel kontrol",IF(I142="İnsan İncelemesi","⚠ ₺"&amp;ABS(G142)&amp;" fark - kontrol",""))))))</f>
        <v>✓ Kapatılabilir</v>
      </c>
    </row>
    <row r="143" spans="1:10">
      <c r="A143" t="str">
        <f>Defter!A142</f>
        <v>D-0133</v>
      </c>
      <c r="B143" t="str">
        <f>Defter!C142</f>
        <v>Doruk Lojistik 2</v>
      </c>
      <c r="C143" t="str">
        <f>Defter!D142</f>
        <v>FTR-2026-10581</v>
      </c>
      <c r="D143" t="str">
        <f>SUBSTITUTE(SUBSTITUTE(UPPER(C143)," ",""),"-","")</f>
        <v>FTR202610581</v>
      </c>
      <c r="E143" s="8">
        <f>Defter!E142</f>
        <v>88259</v>
      </c>
      <c r="F143" s="8" cm="1">
        <f t="array" ref="F143">SUMPRODUCT((SUBSTITUTE(SUBSTITUTE(UPPER(Banka!$C$5:$C$297)," ",""),"-","")=D143)*Banka!$D$5:$D$297)</f>
        <v>88259</v>
      </c>
      <c r="G143" s="8">
        <f>E143-F143</f>
        <v>0</v>
      </c>
      <c r="H143" cm="1">
        <f t="array" ref="H143">SUMPRODUCT((SUBSTITUTE(SUBSTITUTE(UPPER(Banka!$C$5:$C$297)," ",""),"-","")=D143)*1)</f>
        <v>1</v>
      </c>
      <c r="I143" t="str">
        <f>IF(COUNTIF($D$6:$D$277,D143)&gt;1,"Mükerrer Şüphesi",IF(H143=0,"Yalnız Defterde",IF(G143=0,IF(H143=1,"Tam Eşleşme","Kısmi Ödeme"),IF(ABS(G143)&lt;1000,"Banka Masrafı","İnsan İncelemesi"))))</f>
        <v>Tam Eşleşme</v>
      </c>
      <c r="J143" t="str">
        <f>IF(I143="Tam Eşleşme","✓ Kapatılabilir",IF(I143="Kısmi Ödeme","✓ "&amp;H143&amp;" ödeme ile kapatılabilir",IF(I143="Banka Masrafı","✓ ₺"&amp;ABS(G143)&amp;" masraf",IF(I143="Yalnız Defterde","○ Ödeme bekleniyor",IF(I143="Mükerrer Şüphesi","⚠ Manuel kontrol",IF(I143="İnsan İncelemesi","⚠ ₺"&amp;ABS(G143)&amp;" fark - kontrol",""))))))</f>
        <v>✓ Kapatılabilir</v>
      </c>
    </row>
    <row r="144" spans="1:10">
      <c r="A144" t="str">
        <f>Defter!A143</f>
        <v>D-0267</v>
      </c>
      <c r="B144" t="str">
        <f>Defter!C143</f>
        <v>Nehir Otomotiv 2</v>
      </c>
      <c r="C144" t="str">
        <f>Defter!D143</f>
        <v>FTR-2026-55668</v>
      </c>
      <c r="D144" t="str">
        <f>SUBSTITUTE(SUBSTITUTE(UPPER(C144)," ",""),"-","")</f>
        <v>FTR202655668</v>
      </c>
      <c r="E144" s="8">
        <f>Defter!E143</f>
        <v>107798</v>
      </c>
      <c r="F144" s="8" cm="1">
        <f t="array" ref="F144">SUMPRODUCT((SUBSTITUTE(SUBSTITUTE(UPPER(Banka!$C$5:$C$297)," ",""),"-","")=D144)*Banka!$D$5:$D$297)</f>
        <v>0</v>
      </c>
      <c r="G144" s="8">
        <f>E144-F144</f>
        <v>107798</v>
      </c>
      <c r="H144" cm="1">
        <f t="array" ref="H144">SUMPRODUCT((SUBSTITUTE(SUBSTITUTE(UPPER(Banka!$C$5:$C$297)," ",""),"-","")=D144)*1)</f>
        <v>0</v>
      </c>
      <c r="I144" t="str">
        <f>IF(COUNTIF($D$6:$D$277,D144)&gt;1,"Mükerrer Şüphesi",IF(H144=0,"Yalnız Defterde",IF(G144=0,IF(H144=1,"Tam Eşleşme","Kısmi Ödeme"),IF(ABS(G144)&lt;1000,"Banka Masrafı","İnsan İncelemesi"))))</f>
        <v>Yalnız Defterde</v>
      </c>
      <c r="J144" t="str">
        <f>IF(I144="Tam Eşleşme","✓ Kapatılabilir",IF(I144="Kısmi Ödeme","✓ "&amp;H144&amp;" ödeme ile kapatılabilir",IF(I144="Banka Masrafı","✓ ₺"&amp;ABS(G144)&amp;" masraf",IF(I144="Yalnız Defterde","○ Ödeme bekleniyor",IF(I144="Mükerrer Şüphesi","⚠ Manuel kontrol",IF(I144="İnsan İncelemesi","⚠ ₺"&amp;ABS(G144)&amp;" fark - kontrol",""))))))</f>
        <v>○ Ödeme bekleniyor</v>
      </c>
    </row>
    <row r="145" spans="1:10">
      <c r="A145" t="str">
        <f>Defter!A144</f>
        <v>D-0249</v>
      </c>
      <c r="B145" t="str">
        <f>Defter!C144</f>
        <v>Güven Endüstri 1</v>
      </c>
      <c r="C145" t="str">
        <f>Defter!D144</f>
        <v>FTR-2026-42225</v>
      </c>
      <c r="D145" t="str">
        <f>SUBSTITUTE(SUBSTITUTE(UPPER(C145)," ",""),"-","")</f>
        <v>FTR202642225</v>
      </c>
      <c r="E145" s="8">
        <f>Defter!E144</f>
        <v>112244</v>
      </c>
      <c r="F145" s="8" cm="1">
        <f t="array" ref="F145">SUMPRODUCT((SUBSTITUTE(SUBSTITUTE(UPPER(Banka!$C$5:$C$297)," ",""),"-","")=D145)*Banka!$D$5:$D$297)</f>
        <v>111770</v>
      </c>
      <c r="G145" s="8">
        <f>E145-F145</f>
        <v>474</v>
      </c>
      <c r="H145" cm="1">
        <f t="array" ref="H145">SUMPRODUCT((SUBSTITUTE(SUBSTITUTE(UPPER(Banka!$C$5:$C$297)," ",""),"-","")=D145)*1)</f>
        <v>1</v>
      </c>
      <c r="I145" t="str">
        <f>IF(COUNTIF($D$6:$D$277,D145)&gt;1,"Mükerrer Şüphesi",IF(H145=0,"Yalnız Defterde",IF(G145=0,IF(H145=1,"Tam Eşleşme","Kısmi Ödeme"),IF(ABS(G145)&lt;1000,"Banka Masrafı","İnsan İncelemesi"))))</f>
        <v>Banka Masrafı</v>
      </c>
      <c r="J145" t="str">
        <f>IF(I145="Tam Eşleşme","✓ Kapatılabilir",IF(I145="Kısmi Ödeme","✓ "&amp;H145&amp;" ödeme ile kapatılabilir",IF(I145="Banka Masrafı","✓ ₺"&amp;ABS(G145)&amp;" masraf",IF(I145="Yalnız Defterde","○ Ödeme bekleniyor",IF(I145="Mükerrer Şüphesi","⚠ Manuel kontrol",IF(I145="İnsan İncelemesi","⚠ ₺"&amp;ABS(G145)&amp;" fark - kontrol",""))))))</f>
        <v>✓ ₺474 masraf</v>
      </c>
    </row>
    <row r="146" spans="1:10">
      <c r="A146" t="str">
        <f>Defter!A145</f>
        <v>D-0092</v>
      </c>
      <c r="B146" t="str">
        <f>Defter!C145</f>
        <v>Atlas Otomotiv 2</v>
      </c>
      <c r="C146" t="str">
        <f>Defter!D145</f>
        <v>FTR-2026-53083</v>
      </c>
      <c r="D146" t="str">
        <f>SUBSTITUTE(SUBSTITUTE(UPPER(C146)," ",""),"-","")</f>
        <v>FTR202653083</v>
      </c>
      <c r="E146" s="8">
        <f>Defter!E145</f>
        <v>155267</v>
      </c>
      <c r="F146" s="8" cm="1">
        <f t="array" ref="F146">SUMPRODUCT((SUBSTITUTE(SUBSTITUTE(UPPER(Banka!$C$5:$C$297)," ",""),"-","")=D146)*Banka!$D$5:$D$297)</f>
        <v>155267</v>
      </c>
      <c r="G146" s="8">
        <f>E146-F146</f>
        <v>0</v>
      </c>
      <c r="H146" cm="1">
        <f t="array" ref="H146">SUMPRODUCT((SUBSTITUTE(SUBSTITUTE(UPPER(Banka!$C$5:$C$297)," ",""),"-","")=D146)*1)</f>
        <v>1</v>
      </c>
      <c r="I146" t="str">
        <f>IF(COUNTIF($D$6:$D$277,D146)&gt;1,"Mükerrer Şüphesi",IF(H146=0,"Yalnız Defterde",IF(G146=0,IF(H146=1,"Tam Eşleşme","Kısmi Ödeme"),IF(ABS(G146)&lt;1000,"Banka Masrafı","İnsan İncelemesi"))))</f>
        <v>Tam Eşleşme</v>
      </c>
      <c r="J146" t="str">
        <f>IF(I146="Tam Eşleşme","✓ Kapatılabilir",IF(I146="Kısmi Ödeme","✓ "&amp;H146&amp;" ödeme ile kapatılabilir",IF(I146="Banka Masrafı","✓ ₺"&amp;ABS(G146)&amp;" masraf",IF(I146="Yalnız Defterde","○ Ödeme bekleniyor",IF(I146="Mükerrer Şüphesi","⚠ Manuel kontrol",IF(I146="İnsan İncelemesi","⚠ ₺"&amp;ABS(G146)&amp;" fark - kontrol",""))))))</f>
        <v>✓ Kapatılabilir</v>
      </c>
    </row>
    <row r="147" spans="1:10">
      <c r="A147" t="str">
        <f>Defter!A146</f>
        <v>D-0070</v>
      </c>
      <c r="B147" t="str">
        <f>Defter!C146</f>
        <v>Mavi Endüstri 2</v>
      </c>
      <c r="C147" t="str">
        <f>Defter!D146</f>
        <v>FTR-2026-41684</v>
      </c>
      <c r="D147" t="str">
        <f>SUBSTITUTE(SUBSTITUTE(UPPER(C147)," ",""),"-","")</f>
        <v>FTR202641684</v>
      </c>
      <c r="E147" s="8">
        <f>Defter!E146</f>
        <v>182632</v>
      </c>
      <c r="F147" s="8" cm="1">
        <f t="array" ref="F147">SUMPRODUCT((SUBSTITUTE(SUBSTITUTE(UPPER(Banka!$C$5:$C$297)," ",""),"-","")=D147)*Banka!$D$5:$D$297)</f>
        <v>182632</v>
      </c>
      <c r="G147" s="8">
        <f>E147-F147</f>
        <v>0</v>
      </c>
      <c r="H147" cm="1">
        <f t="array" ref="H147">SUMPRODUCT((SUBSTITUTE(SUBSTITUTE(UPPER(Banka!$C$5:$C$297)," ",""),"-","")=D147)*1)</f>
        <v>1</v>
      </c>
      <c r="I147" t="str">
        <f>IF(COUNTIF($D$6:$D$277,D147)&gt;1,"Mükerrer Şüphesi",IF(H147=0,"Yalnız Defterde",IF(G147=0,IF(H147=1,"Tam Eşleşme","Kısmi Ödeme"),IF(ABS(G147)&lt;1000,"Banka Masrafı","İnsan İncelemesi"))))</f>
        <v>Tam Eşleşme</v>
      </c>
      <c r="J147" t="str">
        <f>IF(I147="Tam Eşleşme","✓ Kapatılabilir",IF(I147="Kısmi Ödeme","✓ "&amp;H147&amp;" ödeme ile kapatılabilir",IF(I147="Banka Masrafı","✓ ₺"&amp;ABS(G147)&amp;" masraf",IF(I147="Yalnız Defterde","○ Ödeme bekleniyor",IF(I147="Mükerrer Şüphesi","⚠ Manuel kontrol",IF(I147="İnsan İncelemesi","⚠ ₺"&amp;ABS(G147)&amp;" fark - kontrol",""))))))</f>
        <v>✓ Kapatılabilir</v>
      </c>
    </row>
    <row r="148" spans="1:10">
      <c r="A148" t="str">
        <f>Defter!A147</f>
        <v>D-0148</v>
      </c>
      <c r="B148" t="str">
        <f>Defter!C147</f>
        <v>Sentez Endüstri 3</v>
      </c>
      <c r="C148" t="str">
        <f>Defter!D147</f>
        <v>FTR-2026-61609</v>
      </c>
      <c r="D148" t="str">
        <f>SUBSTITUTE(SUBSTITUTE(UPPER(C148)," ",""),"-","")</f>
        <v>FTR202661609</v>
      </c>
      <c r="E148" s="8">
        <f>Defter!E147</f>
        <v>130838</v>
      </c>
      <c r="F148" s="8" cm="1">
        <f t="array" ref="F148">SUMPRODUCT((SUBSTITUTE(SUBSTITUTE(UPPER(Banka!$C$5:$C$297)," ",""),"-","")=D148)*Banka!$D$5:$D$297)</f>
        <v>130838</v>
      </c>
      <c r="G148" s="8">
        <f>E148-F148</f>
        <v>0</v>
      </c>
      <c r="H148" cm="1">
        <f t="array" ref="H148">SUMPRODUCT((SUBSTITUTE(SUBSTITUTE(UPPER(Banka!$C$5:$C$297)," ",""),"-","")=D148)*1)</f>
        <v>1</v>
      </c>
      <c r="I148" t="str">
        <f>IF(COUNTIF($D$6:$D$277,D148)&gt;1,"Mükerrer Şüphesi",IF(H148=0,"Yalnız Defterde",IF(G148=0,IF(H148=1,"Tam Eşleşme","Kısmi Ödeme"),IF(ABS(G148)&lt;1000,"Banka Masrafı","İnsan İncelemesi"))))</f>
        <v>Tam Eşleşme</v>
      </c>
      <c r="J148" t="str">
        <f>IF(I148="Tam Eşleşme","✓ Kapatılabilir",IF(I148="Kısmi Ödeme","✓ "&amp;H148&amp;" ödeme ile kapatılabilir",IF(I148="Banka Masrafı","✓ ₺"&amp;ABS(G148)&amp;" masraf",IF(I148="Yalnız Defterde","○ Ödeme bekleniyor",IF(I148="Mükerrer Şüphesi","⚠ Manuel kontrol",IF(I148="İnsan İncelemesi","⚠ ₺"&amp;ABS(G148)&amp;" fark - kontrol",""))))))</f>
        <v>✓ Kapatılabilir</v>
      </c>
    </row>
    <row r="149" spans="1:10">
      <c r="A149" t="str">
        <f>Defter!A148</f>
        <v>D-0017</v>
      </c>
      <c r="B149" t="str">
        <f>Defter!C148</f>
        <v>Güven Gıda 3</v>
      </c>
      <c r="C149" t="str">
        <f>Defter!D148</f>
        <v>FTR-2026-16489</v>
      </c>
      <c r="D149" t="str">
        <f>SUBSTITUTE(SUBSTITUTE(UPPER(C149)," ",""),"-","")</f>
        <v>FTR202616489</v>
      </c>
      <c r="E149" s="8">
        <f>Defter!E148</f>
        <v>193619</v>
      </c>
      <c r="F149" s="8" cm="1">
        <f t="array" ref="F149">SUMPRODUCT((SUBSTITUTE(SUBSTITUTE(UPPER(Banka!$C$5:$C$297)," ",""),"-","")=D149)*Banka!$D$5:$D$297)</f>
        <v>193619</v>
      </c>
      <c r="G149" s="8">
        <f>E149-F149</f>
        <v>0</v>
      </c>
      <c r="H149" cm="1">
        <f t="array" ref="H149">SUMPRODUCT((SUBSTITUTE(SUBSTITUTE(UPPER(Banka!$C$5:$C$297)," ",""),"-","")=D149)*1)</f>
        <v>1</v>
      </c>
      <c r="I149" t="str">
        <f>IF(COUNTIF($D$6:$D$277,D149)&gt;1,"Mükerrer Şüphesi",IF(H149=0,"Yalnız Defterde",IF(G149=0,IF(H149=1,"Tam Eşleşme","Kısmi Ödeme"),IF(ABS(G149)&lt;1000,"Banka Masrafı","İnsan İncelemesi"))))</f>
        <v>Tam Eşleşme</v>
      </c>
      <c r="J149" t="str">
        <f>IF(I149="Tam Eşleşme","✓ Kapatılabilir",IF(I149="Kısmi Ödeme","✓ "&amp;H149&amp;" ödeme ile kapatılabilir",IF(I149="Banka Masrafı","✓ ₺"&amp;ABS(G149)&amp;" masraf",IF(I149="Yalnız Defterde","○ Ödeme bekleniyor",IF(I149="Mükerrer Şüphesi","⚠ Manuel kontrol",IF(I149="İnsan İncelemesi","⚠ ₺"&amp;ABS(G149)&amp;" fark - kontrol",""))))))</f>
        <v>✓ Kapatılabilir</v>
      </c>
    </row>
    <row r="150" spans="1:10">
      <c r="A150" t="str">
        <f>Defter!A149</f>
        <v>D-0191</v>
      </c>
      <c r="B150" t="str">
        <f>Defter!C149</f>
        <v>Tuna Endüstri 2</v>
      </c>
      <c r="C150" t="str">
        <f>Defter!D149</f>
        <v>FTR-2026-85741</v>
      </c>
      <c r="D150" t="str">
        <f>SUBSTITUTE(SUBSTITUTE(UPPER(C150)," ",""),"-","")</f>
        <v>FTR202685741</v>
      </c>
      <c r="E150" s="8">
        <f>Defter!E149</f>
        <v>250844</v>
      </c>
      <c r="F150" s="8" cm="1">
        <f t="array" ref="F150">SUMPRODUCT((SUBSTITUTE(SUBSTITUTE(UPPER(Banka!$C$5:$C$297)," ",""),"-","")=D150)*Banka!$D$5:$D$297)</f>
        <v>250844</v>
      </c>
      <c r="G150" s="8">
        <f>E150-F150</f>
        <v>0</v>
      </c>
      <c r="H150" cm="1">
        <f t="array" ref="H150">SUMPRODUCT((SUBSTITUTE(SUBSTITUTE(UPPER(Banka!$C$5:$C$297)," ",""),"-","")=D150)*1)</f>
        <v>1</v>
      </c>
      <c r="I150" t="str">
        <f>IF(COUNTIF($D$6:$D$277,D150)&gt;1,"Mükerrer Şüphesi",IF(H150=0,"Yalnız Defterde",IF(G150=0,IF(H150=1,"Tam Eşleşme","Kısmi Ödeme"),IF(ABS(G150)&lt;1000,"Banka Masrafı","İnsan İncelemesi"))))</f>
        <v>Tam Eşleşme</v>
      </c>
      <c r="J150" t="str">
        <f>IF(I150="Tam Eşleşme","✓ Kapatılabilir",IF(I150="Kısmi Ödeme","✓ "&amp;H150&amp;" ödeme ile kapatılabilir",IF(I150="Banka Masrafı","✓ ₺"&amp;ABS(G150)&amp;" masraf",IF(I150="Yalnız Defterde","○ Ödeme bekleniyor",IF(I150="Mükerrer Şüphesi","⚠ Manuel kontrol",IF(I150="İnsan İncelemesi","⚠ ₺"&amp;ABS(G150)&amp;" fark - kontrol",""))))))</f>
        <v>✓ Kapatılabilir</v>
      </c>
    </row>
    <row r="151" spans="1:10">
      <c r="A151" t="str">
        <f>Defter!A150</f>
        <v>D-0259</v>
      </c>
      <c r="B151" t="str">
        <f>Defter!C150</f>
        <v>Pera Gıda 1</v>
      </c>
      <c r="C151" t="str">
        <f>Defter!D150</f>
        <v>FTR-2026-44138</v>
      </c>
      <c r="D151" t="str">
        <f>SUBSTITUTE(SUBSTITUTE(UPPER(C151)," ",""),"-","")</f>
        <v>FTR202644138</v>
      </c>
      <c r="E151" s="8">
        <f>Defter!E150</f>
        <v>80808</v>
      </c>
      <c r="F151" s="8" cm="1">
        <f t="array" ref="F151">SUMPRODUCT((SUBSTITUTE(SUBSTITUTE(UPPER(Banka!$C$5:$C$297)," ",""),"-","")=D151)*Banka!$D$5:$D$297)</f>
        <v>0</v>
      </c>
      <c r="G151" s="8">
        <f>E151-F151</f>
        <v>80808</v>
      </c>
      <c r="H151" cm="1">
        <f t="array" ref="H151">SUMPRODUCT((SUBSTITUTE(SUBSTITUTE(UPPER(Banka!$C$5:$C$297)," ",""),"-","")=D151)*1)</f>
        <v>0</v>
      </c>
      <c r="I151" t="str">
        <f>IF(COUNTIF($D$6:$D$277,D151)&gt;1,"Mükerrer Şüphesi",IF(H151=0,"Yalnız Defterde",IF(G151=0,IF(H151=1,"Tam Eşleşme","Kısmi Ödeme"),IF(ABS(G151)&lt;1000,"Banka Masrafı","İnsan İncelemesi"))))</f>
        <v>Yalnız Defterde</v>
      </c>
      <c r="J151" t="str">
        <f>IF(I151="Tam Eşleşme","✓ Kapatılabilir",IF(I151="Kısmi Ödeme","✓ "&amp;H151&amp;" ödeme ile kapatılabilir",IF(I151="Banka Masrafı","✓ ₺"&amp;ABS(G151)&amp;" masraf",IF(I151="Yalnız Defterde","○ Ödeme bekleniyor",IF(I151="Mükerrer Şüphesi","⚠ Manuel kontrol",IF(I151="İnsan İncelemesi","⚠ ₺"&amp;ABS(G151)&amp;" fark - kontrol",""))))))</f>
        <v>○ Ödeme bekleniyor</v>
      </c>
    </row>
    <row r="152" spans="1:10">
      <c r="A152" t="str">
        <f>Defter!A151</f>
        <v>D-0134</v>
      </c>
      <c r="B152" t="str">
        <f>Defter!C151</f>
        <v>Çınar Lojistik 3</v>
      </c>
      <c r="C152" t="str">
        <f>Defter!D151</f>
        <v>FTR-2026-62400</v>
      </c>
      <c r="D152" t="str">
        <f>SUBSTITUTE(SUBSTITUTE(UPPER(C152)," ",""),"-","")</f>
        <v>FTR202662400</v>
      </c>
      <c r="E152" s="8">
        <f>Defter!E151</f>
        <v>26603</v>
      </c>
      <c r="F152" s="8" cm="1">
        <f t="array" ref="F152">SUMPRODUCT((SUBSTITUTE(SUBSTITUTE(UPPER(Banka!$C$5:$C$297)," ",""),"-","")=D152)*Banka!$D$5:$D$297)</f>
        <v>26603</v>
      </c>
      <c r="G152" s="8">
        <f>E152-F152</f>
        <v>0</v>
      </c>
      <c r="H152" cm="1">
        <f t="array" ref="H152">SUMPRODUCT((SUBSTITUTE(SUBSTITUTE(UPPER(Banka!$C$5:$C$297)," ",""),"-","")=D152)*1)</f>
        <v>1</v>
      </c>
      <c r="I152" t="str">
        <f>IF(COUNTIF($D$6:$D$277,D152)&gt;1,"Mükerrer Şüphesi",IF(H152=0,"Yalnız Defterde",IF(G152=0,IF(H152=1,"Tam Eşleşme","Kısmi Ödeme"),IF(ABS(G152)&lt;1000,"Banka Masrafı","İnsan İncelemesi"))))</f>
        <v>Tam Eşleşme</v>
      </c>
      <c r="J152" t="str">
        <f>IF(I152="Tam Eşleşme","✓ Kapatılabilir",IF(I152="Kısmi Ödeme","✓ "&amp;H152&amp;" ödeme ile kapatılabilir",IF(I152="Banka Masrafı","✓ ₺"&amp;ABS(G152)&amp;" masraf",IF(I152="Yalnız Defterde","○ Ödeme bekleniyor",IF(I152="Mükerrer Şüphesi","⚠ Manuel kontrol",IF(I152="İnsan İncelemesi","⚠ ₺"&amp;ABS(G152)&amp;" fark - kontrol",""))))))</f>
        <v>✓ Kapatılabilir</v>
      </c>
    </row>
    <row r="153" spans="1:10">
      <c r="A153" t="str">
        <f>Defter!A152</f>
        <v>D-0037</v>
      </c>
      <c r="B153" t="str">
        <f>Defter!C152</f>
        <v>Atlas Otomotiv 2</v>
      </c>
      <c r="C153" t="str">
        <f>Defter!D152</f>
        <v>FTR-2026-69549</v>
      </c>
      <c r="D153" t="str">
        <f>SUBSTITUTE(SUBSTITUTE(UPPER(C153)," ",""),"-","")</f>
        <v>FTR202669549</v>
      </c>
      <c r="E153" s="8">
        <f>Defter!E152</f>
        <v>52957</v>
      </c>
      <c r="F153" s="8" cm="1">
        <f t="array" ref="F153">SUMPRODUCT((SUBSTITUTE(SUBSTITUTE(UPPER(Banka!$C$5:$C$297)," ",""),"-","")=D153)*Banka!$D$5:$D$297)</f>
        <v>52957</v>
      </c>
      <c r="G153" s="8">
        <f>E153-F153</f>
        <v>0</v>
      </c>
      <c r="H153" cm="1">
        <f t="array" ref="H153">SUMPRODUCT((SUBSTITUTE(SUBSTITUTE(UPPER(Banka!$C$5:$C$297)," ",""),"-","")=D153)*1)</f>
        <v>1</v>
      </c>
      <c r="I153" t="str">
        <f>IF(COUNTIF($D$6:$D$277,D153)&gt;1,"Mükerrer Şüphesi",IF(H153=0,"Yalnız Defterde",IF(G153=0,IF(H153=1,"Tam Eşleşme","Kısmi Ödeme"),IF(ABS(G153)&lt;1000,"Banka Masrafı","İnsan İncelemesi"))))</f>
        <v>Tam Eşleşme</v>
      </c>
      <c r="J153" t="str">
        <f>IF(I153="Tam Eşleşme","✓ Kapatılabilir",IF(I153="Kısmi Ödeme","✓ "&amp;H153&amp;" ödeme ile kapatılabilir",IF(I153="Banka Masrafı","✓ ₺"&amp;ABS(G153)&amp;" masraf",IF(I153="Yalnız Defterde","○ Ödeme bekleniyor",IF(I153="Mükerrer Şüphesi","⚠ Manuel kontrol",IF(I153="İnsan İncelemesi","⚠ ₺"&amp;ABS(G153)&amp;" fark - kontrol",""))))))</f>
        <v>✓ Kapatılabilir</v>
      </c>
    </row>
    <row r="154" spans="1:10">
      <c r="A154" t="str">
        <f>Defter!A153</f>
        <v>D-0260</v>
      </c>
      <c r="B154" t="str">
        <f>Defter!C153</f>
        <v>Pera Lojistik 3</v>
      </c>
      <c r="C154" t="str">
        <f>Defter!D153</f>
        <v>FTR-2026-58111</v>
      </c>
      <c r="D154" t="str">
        <f>SUBSTITUTE(SUBSTITUTE(UPPER(C154)," ",""),"-","")</f>
        <v>FTR202658111</v>
      </c>
      <c r="E154" s="8">
        <f>Defter!E153</f>
        <v>97811</v>
      </c>
      <c r="F154" s="8" cm="1">
        <f t="array" ref="F154">SUMPRODUCT((SUBSTITUTE(SUBSTITUTE(UPPER(Banka!$C$5:$C$297)," ",""),"-","")=D154)*Banka!$D$5:$D$297)</f>
        <v>0</v>
      </c>
      <c r="G154" s="8">
        <f>E154-F154</f>
        <v>97811</v>
      </c>
      <c r="H154" cm="1">
        <f t="array" ref="H154">SUMPRODUCT((SUBSTITUTE(SUBSTITUTE(UPPER(Banka!$C$5:$C$297)," ",""),"-","")=D154)*1)</f>
        <v>0</v>
      </c>
      <c r="I154" t="str">
        <f>IF(COUNTIF($D$6:$D$277,D154)&gt;1,"Mükerrer Şüphesi",IF(H154=0,"Yalnız Defterde",IF(G154=0,IF(H154=1,"Tam Eşleşme","Kısmi Ödeme"),IF(ABS(G154)&lt;1000,"Banka Masrafı","İnsan İncelemesi"))))</f>
        <v>Yalnız Defterde</v>
      </c>
      <c r="J154" t="str">
        <f>IF(I154="Tam Eşleşme","✓ Kapatılabilir",IF(I154="Kısmi Ödeme","✓ "&amp;H154&amp;" ödeme ile kapatılabilir",IF(I154="Banka Masrafı","✓ ₺"&amp;ABS(G154)&amp;" masraf",IF(I154="Yalnız Defterde","○ Ödeme bekleniyor",IF(I154="Mükerrer Şüphesi","⚠ Manuel kontrol",IF(I154="İnsan İncelemesi","⚠ ₺"&amp;ABS(G154)&amp;" fark - kontrol",""))))))</f>
        <v>○ Ödeme bekleniyor</v>
      </c>
    </row>
    <row r="155" spans="1:10">
      <c r="A155" t="str">
        <f>Defter!A154</f>
        <v>D-0138</v>
      </c>
      <c r="B155" t="str">
        <f>Defter!C154</f>
        <v>İdea Gıda 1</v>
      </c>
      <c r="C155" t="str">
        <f>Defter!D154</f>
        <v>FTR-2026-22761</v>
      </c>
      <c r="D155" t="str">
        <f>SUBSTITUTE(SUBSTITUTE(UPPER(C155)," ",""),"-","")</f>
        <v>FTR202622761</v>
      </c>
      <c r="E155" s="8">
        <f>Defter!E154</f>
        <v>38826</v>
      </c>
      <c r="F155" s="8" cm="1">
        <f t="array" ref="F155">SUMPRODUCT((SUBSTITUTE(SUBSTITUTE(UPPER(Banka!$C$5:$C$297)," ",""),"-","")=D155)*Banka!$D$5:$D$297)</f>
        <v>38826</v>
      </c>
      <c r="G155" s="8">
        <f>E155-F155</f>
        <v>0</v>
      </c>
      <c r="H155" cm="1">
        <f t="array" ref="H155">SUMPRODUCT((SUBSTITUTE(SUBSTITUTE(UPPER(Banka!$C$5:$C$297)," ",""),"-","")=D155)*1)</f>
        <v>1</v>
      </c>
      <c r="I155" t="str">
        <f>IF(COUNTIF($D$6:$D$277,D155)&gt;1,"Mükerrer Şüphesi",IF(H155=0,"Yalnız Defterde",IF(G155=0,IF(H155=1,"Tam Eşleşme","Kısmi Ödeme"),IF(ABS(G155)&lt;1000,"Banka Masrafı","İnsan İncelemesi"))))</f>
        <v>Tam Eşleşme</v>
      </c>
      <c r="J155" t="str">
        <f>IF(I155="Tam Eşleşme","✓ Kapatılabilir",IF(I155="Kısmi Ödeme","✓ "&amp;H155&amp;" ödeme ile kapatılabilir",IF(I155="Banka Masrafı","✓ ₺"&amp;ABS(G155)&amp;" masraf",IF(I155="Yalnız Defterde","○ Ödeme bekleniyor",IF(I155="Mükerrer Şüphesi","⚠ Manuel kontrol",IF(I155="İnsan İncelemesi","⚠ ₺"&amp;ABS(G155)&amp;" fark - kontrol",""))))))</f>
        <v>✓ Kapatılabilir</v>
      </c>
    </row>
    <row r="156" spans="1:10">
      <c r="A156" t="str">
        <f>Defter!A155</f>
        <v>D-0213</v>
      </c>
      <c r="B156" t="str">
        <f>Defter!C155</f>
        <v>Nehir Endüstri 1</v>
      </c>
      <c r="C156" t="str">
        <f>Defter!D155</f>
        <v>FTR-2026-22549</v>
      </c>
      <c r="D156" t="str">
        <f>SUBSTITUTE(SUBSTITUTE(UPPER(C156)," ",""),"-","")</f>
        <v>FTR202622549</v>
      </c>
      <c r="E156" s="8">
        <f>Defter!E155</f>
        <v>20572</v>
      </c>
      <c r="F156" s="8" cm="1">
        <f t="array" ref="F156">SUMPRODUCT((SUBSTITUTE(SUBSTITUTE(UPPER(Banka!$C$5:$C$297)," ",""),"-","")=D156)*Banka!$D$5:$D$297)</f>
        <v>20572</v>
      </c>
      <c r="G156" s="8">
        <f>E156-F156</f>
        <v>0</v>
      </c>
      <c r="H156" cm="1">
        <f t="array" ref="H156">SUMPRODUCT((SUBSTITUTE(SUBSTITUTE(UPPER(Banka!$C$5:$C$297)," ",""),"-","")=D156)*1)</f>
        <v>1</v>
      </c>
      <c r="I156" t="str">
        <f>IF(COUNTIF($D$6:$D$277,D156)&gt;1,"Mükerrer Şüphesi",IF(H156=0,"Yalnız Defterde",IF(G156=0,IF(H156=1,"Tam Eşleşme","Kısmi Ödeme"),IF(ABS(G156)&lt;1000,"Banka Masrafı","İnsan İncelemesi"))))</f>
        <v>Tam Eşleşme</v>
      </c>
      <c r="J156" t="str">
        <f>IF(I156="Tam Eşleşme","✓ Kapatılabilir",IF(I156="Kısmi Ödeme","✓ "&amp;H156&amp;" ödeme ile kapatılabilir",IF(I156="Banka Masrafı","✓ ₺"&amp;ABS(G156)&amp;" masraf",IF(I156="Yalnız Defterde","○ Ödeme bekleniyor",IF(I156="Mükerrer Şüphesi","⚠ Manuel kontrol",IF(I156="İnsan İncelemesi","⚠ ₺"&amp;ABS(G156)&amp;" fark - kontrol",""))))))</f>
        <v>✓ Kapatılabilir</v>
      </c>
    </row>
    <row r="157" spans="1:10">
      <c r="A157" t="str">
        <f>Defter!A156</f>
        <v>D-0137</v>
      </c>
      <c r="B157" t="str">
        <f>Defter!C156</f>
        <v>Pera Gıda 1</v>
      </c>
      <c r="C157" t="str">
        <f>Defter!D156</f>
        <v>FTR-2026-46072</v>
      </c>
      <c r="D157" t="str">
        <f>SUBSTITUTE(SUBSTITUTE(UPPER(C157)," ",""),"-","")</f>
        <v>FTR202646072</v>
      </c>
      <c r="E157" s="8">
        <f>Defter!E156</f>
        <v>105730</v>
      </c>
      <c r="F157" s="8" cm="1">
        <f t="array" ref="F157">SUMPRODUCT((SUBSTITUTE(SUBSTITUTE(UPPER(Banka!$C$5:$C$297)," ",""),"-","")=D157)*Banka!$D$5:$D$297)</f>
        <v>105730</v>
      </c>
      <c r="G157" s="8">
        <f>E157-F157</f>
        <v>0</v>
      </c>
      <c r="H157" cm="1">
        <f t="array" ref="H157">SUMPRODUCT((SUBSTITUTE(SUBSTITUTE(UPPER(Banka!$C$5:$C$297)," ",""),"-","")=D157)*1)</f>
        <v>1</v>
      </c>
      <c r="I157" t="str">
        <f>IF(COUNTIF($D$6:$D$277,D157)&gt;1,"Mükerrer Şüphesi",IF(H157=0,"Yalnız Defterde",IF(G157=0,IF(H157=1,"Tam Eşleşme","Kısmi Ödeme"),IF(ABS(G157)&lt;1000,"Banka Masrafı","İnsan İncelemesi"))))</f>
        <v>Tam Eşleşme</v>
      </c>
      <c r="J157" t="str">
        <f>IF(I157="Tam Eşleşme","✓ Kapatılabilir",IF(I157="Kısmi Ödeme","✓ "&amp;H157&amp;" ödeme ile kapatılabilir",IF(I157="Banka Masrafı","✓ ₺"&amp;ABS(G157)&amp;" masraf",IF(I157="Yalnız Defterde","○ Ödeme bekleniyor",IF(I157="Mükerrer Şüphesi","⚠ Manuel kontrol",IF(I157="İnsan İncelemesi","⚠ ₺"&amp;ABS(G157)&amp;" fark - kontrol",""))))))</f>
        <v>✓ Kapatılabilir</v>
      </c>
    </row>
    <row r="158" spans="1:10">
      <c r="A158" t="str">
        <f>Defter!A157</f>
        <v>D-0253</v>
      </c>
      <c r="B158" t="str">
        <f>Defter!C157</f>
        <v>Boreal Gıda 2</v>
      </c>
      <c r="C158" t="str">
        <f>Defter!D157</f>
        <v>FTR-2026-77580</v>
      </c>
      <c r="D158" t="str">
        <f>SUBSTITUTE(SUBSTITUTE(UPPER(C158)," ",""),"-","")</f>
        <v>FTR202677580</v>
      </c>
      <c r="E158" s="8">
        <f>Defter!E157</f>
        <v>85602</v>
      </c>
      <c r="F158" s="8" cm="1">
        <f t="array" ref="F158">SUMPRODUCT((SUBSTITUTE(SUBSTITUTE(UPPER(Banka!$C$5:$C$297)," ",""),"-","")=D158)*Banka!$D$5:$D$297)</f>
        <v>85326</v>
      </c>
      <c r="G158" s="8">
        <f>E158-F158</f>
        <v>276</v>
      </c>
      <c r="H158" cm="1">
        <f t="array" ref="H158">SUMPRODUCT((SUBSTITUTE(SUBSTITUTE(UPPER(Banka!$C$5:$C$297)," ",""),"-","")=D158)*1)</f>
        <v>1</v>
      </c>
      <c r="I158" t="str">
        <f>IF(COUNTIF($D$6:$D$277,D158)&gt;1,"Mükerrer Şüphesi",IF(H158=0,"Yalnız Defterde",IF(G158=0,IF(H158=1,"Tam Eşleşme","Kısmi Ödeme"),IF(ABS(G158)&lt;1000,"Banka Masrafı","İnsan İncelemesi"))))</f>
        <v>Banka Masrafı</v>
      </c>
      <c r="J158" t="str">
        <f>IF(I158="Tam Eşleşme","✓ Kapatılabilir",IF(I158="Kısmi Ödeme","✓ "&amp;H158&amp;" ödeme ile kapatılabilir",IF(I158="Banka Masrafı","✓ ₺"&amp;ABS(G158)&amp;" masraf",IF(I158="Yalnız Defterde","○ Ödeme bekleniyor",IF(I158="Mükerrer Şüphesi","⚠ Manuel kontrol",IF(I158="İnsan İncelemesi","⚠ ₺"&amp;ABS(G158)&amp;" fark - kontrol",""))))))</f>
        <v>✓ ₺276 masraf</v>
      </c>
    </row>
    <row r="159" spans="1:10">
      <c r="A159" t="str">
        <f>Defter!A158</f>
        <v>D-0124</v>
      </c>
      <c r="B159" t="str">
        <f>Defter!C158</f>
        <v>Nehir Gıda 3</v>
      </c>
      <c r="C159" t="str">
        <f>Defter!D158</f>
        <v>FTR-2026-39019</v>
      </c>
      <c r="D159" t="str">
        <f>SUBSTITUTE(SUBSTITUTE(UPPER(C159)," ",""),"-","")</f>
        <v>FTR202639019</v>
      </c>
      <c r="E159" s="8">
        <f>Defter!E158</f>
        <v>47050</v>
      </c>
      <c r="F159" s="8" cm="1">
        <f t="array" ref="F159">SUMPRODUCT((SUBSTITUTE(SUBSTITUTE(UPPER(Banka!$C$5:$C$297)," ",""),"-","")=D159)*Banka!$D$5:$D$297)</f>
        <v>47050</v>
      </c>
      <c r="G159" s="8">
        <f>E159-F159</f>
        <v>0</v>
      </c>
      <c r="H159" cm="1">
        <f t="array" ref="H159">SUMPRODUCT((SUBSTITUTE(SUBSTITUTE(UPPER(Banka!$C$5:$C$297)," ",""),"-","")=D159)*1)</f>
        <v>1</v>
      </c>
      <c r="I159" t="str">
        <f>IF(COUNTIF($D$6:$D$277,D159)&gt;1,"Mükerrer Şüphesi",IF(H159=0,"Yalnız Defterde",IF(G159=0,IF(H159=1,"Tam Eşleşme","Kısmi Ödeme"),IF(ABS(G159)&lt;1000,"Banka Masrafı","İnsan İncelemesi"))))</f>
        <v>Tam Eşleşme</v>
      </c>
      <c r="J159" t="str">
        <f>IF(I159="Tam Eşleşme","✓ Kapatılabilir",IF(I159="Kısmi Ödeme","✓ "&amp;H159&amp;" ödeme ile kapatılabilir",IF(I159="Banka Masrafı","✓ ₺"&amp;ABS(G159)&amp;" masraf",IF(I159="Yalnız Defterde","○ Ödeme bekleniyor",IF(I159="Mükerrer Şüphesi","⚠ Manuel kontrol",IF(I159="İnsan İncelemesi","⚠ ₺"&amp;ABS(G159)&amp;" fark - kontrol",""))))))</f>
        <v>✓ Kapatılabilir</v>
      </c>
    </row>
    <row r="160" spans="1:10">
      <c r="A160" t="str">
        <f>Defter!A159</f>
        <v>D-0008</v>
      </c>
      <c r="B160" t="str">
        <f>Defter!C159</f>
        <v>Orion Teknoloji 3</v>
      </c>
      <c r="C160" t="str">
        <f>Defter!D159</f>
        <v>FTR-2026-28679</v>
      </c>
      <c r="D160" t="str">
        <f>SUBSTITUTE(SUBSTITUTE(UPPER(C160)," ",""),"-","")</f>
        <v>FTR202628679</v>
      </c>
      <c r="E160" s="8">
        <f>Defter!E159</f>
        <v>24996</v>
      </c>
      <c r="F160" s="8" cm="1">
        <f t="array" ref="F160">SUMPRODUCT((SUBSTITUTE(SUBSTITUTE(UPPER(Banka!$C$5:$C$297)," ",""),"-","")=D160)*Banka!$D$5:$D$297)</f>
        <v>24996</v>
      </c>
      <c r="G160" s="8">
        <f>E160-F160</f>
        <v>0</v>
      </c>
      <c r="H160" cm="1">
        <f t="array" ref="H160">SUMPRODUCT((SUBSTITUTE(SUBSTITUTE(UPPER(Banka!$C$5:$C$297)," ",""),"-","")=D160)*1)</f>
        <v>1</v>
      </c>
      <c r="I160" t="str">
        <f>IF(COUNTIF($D$6:$D$277,D160)&gt;1,"Mükerrer Şüphesi",IF(H160=0,"Yalnız Defterde",IF(G160=0,IF(H160=1,"Tam Eşleşme","Kısmi Ödeme"),IF(ABS(G160)&lt;1000,"Banka Masrafı","İnsan İncelemesi"))))</f>
        <v>Tam Eşleşme</v>
      </c>
      <c r="J160" t="str">
        <f>IF(I160="Tam Eşleşme","✓ Kapatılabilir",IF(I160="Kısmi Ödeme","✓ "&amp;H160&amp;" ödeme ile kapatılabilir",IF(I160="Banka Masrafı","✓ ₺"&amp;ABS(G160)&amp;" masraf",IF(I160="Yalnız Defterde","○ Ödeme bekleniyor",IF(I160="Mükerrer Şüphesi","⚠ Manuel kontrol",IF(I160="İnsan İncelemesi","⚠ ₺"&amp;ABS(G160)&amp;" fark - kontrol",""))))))</f>
        <v>✓ Kapatılabilir</v>
      </c>
    </row>
    <row r="161" spans="1:10">
      <c r="A161" t="str">
        <f>Defter!A160</f>
        <v>D-0245</v>
      </c>
      <c r="B161" t="str">
        <f>Defter!C160</f>
        <v>Mavi Endüstri 2</v>
      </c>
      <c r="C161" t="str">
        <f>Defter!D160</f>
        <v>FTR-2026-22151</v>
      </c>
      <c r="D161" t="str">
        <f>SUBSTITUTE(SUBSTITUTE(UPPER(C161)," ",""),"-","")</f>
        <v>FTR202622151</v>
      </c>
      <c r="E161" s="8">
        <f>Defter!E160</f>
        <v>30013</v>
      </c>
      <c r="F161" s="8" cm="1">
        <f t="array" ref="F161">SUMPRODUCT((SUBSTITUTE(SUBSTITUTE(UPPER(Banka!$C$5:$C$297)," ",""),"-","")=D161)*Banka!$D$5:$D$297)</f>
        <v>29884</v>
      </c>
      <c r="G161" s="8">
        <f>E161-F161</f>
        <v>129</v>
      </c>
      <c r="H161" cm="1">
        <f t="array" ref="H161">SUMPRODUCT((SUBSTITUTE(SUBSTITUTE(UPPER(Banka!$C$5:$C$297)," ",""),"-","")=D161)*1)</f>
        <v>1</v>
      </c>
      <c r="I161" t="str">
        <f>IF(COUNTIF($D$6:$D$277,D161)&gt;1,"Mükerrer Şüphesi",IF(H161=0,"Yalnız Defterde",IF(G161=0,IF(H161=1,"Tam Eşleşme","Kısmi Ödeme"),IF(ABS(G161)&lt;1000,"Banka Masrafı","İnsan İncelemesi"))))</f>
        <v>Banka Masrafı</v>
      </c>
      <c r="J161" t="str">
        <f>IF(I161="Tam Eşleşme","✓ Kapatılabilir",IF(I161="Kısmi Ödeme","✓ "&amp;H161&amp;" ödeme ile kapatılabilir",IF(I161="Banka Masrafı","✓ ₺"&amp;ABS(G161)&amp;" masraf",IF(I161="Yalnız Defterde","○ Ödeme bekleniyor",IF(I161="Mükerrer Şüphesi","⚠ Manuel kontrol",IF(I161="İnsan İncelemesi","⚠ ₺"&amp;ABS(G161)&amp;" fark - kontrol",""))))))</f>
        <v>✓ ₺129 masraf</v>
      </c>
    </row>
    <row r="162" spans="1:10">
      <c r="A162" t="str">
        <f>Defter!A161</f>
        <v>D-0131</v>
      </c>
      <c r="B162" t="str">
        <f>Defter!C161</f>
        <v>Pera Lojistik 3</v>
      </c>
      <c r="C162" t="str">
        <f>Defter!D161</f>
        <v>FTR-2026-57964</v>
      </c>
      <c r="D162" t="str">
        <f>SUBSTITUTE(SUBSTITUTE(UPPER(C162)," ",""),"-","")</f>
        <v>FTR202657964</v>
      </c>
      <c r="E162" s="8">
        <f>Defter!E161</f>
        <v>136915</v>
      </c>
      <c r="F162" s="8" cm="1">
        <f t="array" ref="F162">SUMPRODUCT((SUBSTITUTE(SUBSTITUTE(UPPER(Banka!$C$5:$C$297)," ",""),"-","")=D162)*Banka!$D$5:$D$297)</f>
        <v>136915</v>
      </c>
      <c r="G162" s="8">
        <f>E162-F162</f>
        <v>0</v>
      </c>
      <c r="H162" cm="1">
        <f t="array" ref="H162">SUMPRODUCT((SUBSTITUTE(SUBSTITUTE(UPPER(Banka!$C$5:$C$297)," ",""),"-","")=D162)*1)</f>
        <v>1</v>
      </c>
      <c r="I162" t="str">
        <f>IF(COUNTIF($D$6:$D$277,D162)&gt;1,"Mükerrer Şüphesi",IF(H162=0,"Yalnız Defterde",IF(G162=0,IF(H162=1,"Tam Eşleşme","Kısmi Ödeme"),IF(ABS(G162)&lt;1000,"Banka Masrafı","İnsan İncelemesi"))))</f>
        <v>Tam Eşleşme</v>
      </c>
      <c r="J162" t="str">
        <f>IF(I162="Tam Eşleşme","✓ Kapatılabilir",IF(I162="Kısmi Ödeme","✓ "&amp;H162&amp;" ödeme ile kapatılabilir",IF(I162="Banka Masrafı","✓ ₺"&amp;ABS(G162)&amp;" masraf",IF(I162="Yalnız Defterde","○ Ödeme bekleniyor",IF(I162="Mükerrer Şüphesi","⚠ Manuel kontrol",IF(I162="İnsan İncelemesi","⚠ ₺"&amp;ABS(G162)&amp;" fark - kontrol",""))))))</f>
        <v>✓ Kapatılabilir</v>
      </c>
    </row>
    <row r="163" spans="1:10">
      <c r="A163" t="str">
        <f>Defter!A162</f>
        <v>D-0087</v>
      </c>
      <c r="B163" t="str">
        <f>Defter!C162</f>
        <v>Ufuk Otomotiv 2</v>
      </c>
      <c r="C163" t="str">
        <f>Defter!D162</f>
        <v>FTR-2026-90503</v>
      </c>
      <c r="D163" t="str">
        <f>SUBSTITUTE(SUBSTITUTE(UPPER(C163)," ",""),"-","")</f>
        <v>FTR202690503</v>
      </c>
      <c r="E163" s="8">
        <f>Defter!E162</f>
        <v>61150</v>
      </c>
      <c r="F163" s="8" cm="1">
        <f t="array" ref="F163">SUMPRODUCT((SUBSTITUTE(SUBSTITUTE(UPPER(Banka!$C$5:$C$297)," ",""),"-","")=D163)*Banka!$D$5:$D$297)</f>
        <v>61150</v>
      </c>
      <c r="G163" s="8">
        <f>E163-F163</f>
        <v>0</v>
      </c>
      <c r="H163" cm="1">
        <f t="array" ref="H163">SUMPRODUCT((SUBSTITUTE(SUBSTITUTE(UPPER(Banka!$C$5:$C$297)," ",""),"-","")=D163)*1)</f>
        <v>1</v>
      </c>
      <c r="I163" t="str">
        <f>IF(COUNTIF($D$6:$D$277,D163)&gt;1,"Mükerrer Şüphesi",IF(H163=0,"Yalnız Defterde",IF(G163=0,IF(H163=1,"Tam Eşleşme","Kısmi Ödeme"),IF(ABS(G163)&lt;1000,"Banka Masrafı","İnsan İncelemesi"))))</f>
        <v>Tam Eşleşme</v>
      </c>
      <c r="J163" t="str">
        <f>IF(I163="Tam Eşleşme","✓ Kapatılabilir",IF(I163="Kısmi Ödeme","✓ "&amp;H163&amp;" ödeme ile kapatılabilir",IF(I163="Banka Masrafı","✓ ₺"&amp;ABS(G163)&amp;" masraf",IF(I163="Yalnız Defterde","○ Ödeme bekleniyor",IF(I163="Mükerrer Şüphesi","⚠ Manuel kontrol",IF(I163="İnsan İncelemesi","⚠ ₺"&amp;ABS(G163)&amp;" fark - kontrol",""))))))</f>
        <v>✓ Kapatılabilir</v>
      </c>
    </row>
    <row r="164" spans="1:10">
      <c r="A164" t="str">
        <f>Defter!A163</f>
        <v>D-0151</v>
      </c>
      <c r="B164" t="str">
        <f>Defter!C163</f>
        <v>Liman Enerji 2</v>
      </c>
      <c r="C164" t="str">
        <f>Defter!D163</f>
        <v>FTR-2026-81722</v>
      </c>
      <c r="D164" t="str">
        <f>SUBSTITUTE(SUBSTITUTE(UPPER(C164)," ",""),"-","")</f>
        <v>FTR202681722</v>
      </c>
      <c r="E164" s="8">
        <f>Defter!E163</f>
        <v>75866</v>
      </c>
      <c r="F164" s="8" cm="1">
        <f t="array" ref="F164">SUMPRODUCT((SUBSTITUTE(SUBSTITUTE(UPPER(Banka!$C$5:$C$297)," ",""),"-","")=D164)*Banka!$D$5:$D$297)</f>
        <v>75866</v>
      </c>
      <c r="G164" s="8">
        <f>E164-F164</f>
        <v>0</v>
      </c>
      <c r="H164" cm="1">
        <f t="array" ref="H164">SUMPRODUCT((SUBSTITUTE(SUBSTITUTE(UPPER(Banka!$C$5:$C$297)," ",""),"-","")=D164)*1)</f>
        <v>1</v>
      </c>
      <c r="I164" t="str">
        <f>IF(COUNTIF($D$6:$D$277,D164)&gt;1,"Mükerrer Şüphesi",IF(H164=0,"Yalnız Defterde",IF(G164=0,IF(H164=1,"Tam Eşleşme","Kısmi Ödeme"),IF(ABS(G164)&lt;1000,"Banka Masrafı","İnsan İncelemesi"))))</f>
        <v>Tam Eşleşme</v>
      </c>
      <c r="J164" t="str">
        <f>IF(I164="Tam Eşleşme","✓ Kapatılabilir",IF(I164="Kısmi Ödeme","✓ "&amp;H164&amp;" ödeme ile kapatılabilir",IF(I164="Banka Masrafı","✓ ₺"&amp;ABS(G164)&amp;" masraf",IF(I164="Yalnız Defterde","○ Ödeme bekleniyor",IF(I164="Mükerrer Şüphesi","⚠ Manuel kontrol",IF(I164="İnsan İncelemesi","⚠ ₺"&amp;ABS(G164)&amp;" fark - kontrol",""))))))</f>
        <v>✓ Kapatılabilir</v>
      </c>
    </row>
    <row r="165" spans="1:10">
      <c r="A165" t="str">
        <f>Defter!A164</f>
        <v>D-0063</v>
      </c>
      <c r="B165" t="str">
        <f>Defter!C164</f>
        <v>Rota Teknoloji 1</v>
      </c>
      <c r="C165" t="str">
        <f>Defter!D164</f>
        <v>FTR-2026-22681</v>
      </c>
      <c r="D165" t="str">
        <f>SUBSTITUTE(SUBSTITUTE(UPPER(C165)," ",""),"-","")</f>
        <v>FTR202622681</v>
      </c>
      <c r="E165" s="8">
        <f>Defter!E164</f>
        <v>197520</v>
      </c>
      <c r="F165" s="8" cm="1">
        <f t="array" ref="F165">SUMPRODUCT((SUBSTITUTE(SUBSTITUTE(UPPER(Banka!$C$5:$C$297)," ",""),"-","")=D165)*Banka!$D$5:$D$297)</f>
        <v>197520</v>
      </c>
      <c r="G165" s="8">
        <f>E165-F165</f>
        <v>0</v>
      </c>
      <c r="H165" cm="1">
        <f t="array" ref="H165">SUMPRODUCT((SUBSTITUTE(SUBSTITUTE(UPPER(Banka!$C$5:$C$297)," ",""),"-","")=D165)*1)</f>
        <v>1</v>
      </c>
      <c r="I165" t="str">
        <f>IF(COUNTIF($D$6:$D$277,D165)&gt;1,"Mükerrer Şüphesi",IF(H165=0,"Yalnız Defterde",IF(G165=0,IF(H165=1,"Tam Eşleşme","Kısmi Ödeme"),IF(ABS(G165)&lt;1000,"Banka Masrafı","İnsan İncelemesi"))))</f>
        <v>Tam Eşleşme</v>
      </c>
      <c r="J165" t="str">
        <f>IF(I165="Tam Eşleşme","✓ Kapatılabilir",IF(I165="Kısmi Ödeme","✓ "&amp;H165&amp;" ödeme ile kapatılabilir",IF(I165="Banka Masrafı","✓ ₺"&amp;ABS(G165)&amp;" masraf",IF(I165="Yalnız Defterde","○ Ödeme bekleniyor",IF(I165="Mükerrer Şüphesi","⚠ Manuel kontrol",IF(I165="İnsan İncelemesi","⚠ ₺"&amp;ABS(G165)&amp;" fark - kontrol",""))))))</f>
        <v>✓ Kapatılabilir</v>
      </c>
    </row>
    <row r="166" spans="1:10">
      <c r="A166" t="str">
        <f>Defter!A165</f>
        <v>D-0229</v>
      </c>
      <c r="B166" t="str">
        <f>Defter!C165</f>
        <v>Sentez Enerji 2</v>
      </c>
      <c r="C166" t="str">
        <f>Defter!D165</f>
        <v>FTR-2026-29234</v>
      </c>
      <c r="D166" t="str">
        <f>SUBSTITUTE(SUBSTITUTE(UPPER(C166)," ",""),"-","")</f>
        <v>FTR202629234</v>
      </c>
      <c r="E166" s="8">
        <f>Defter!E165</f>
        <v>133595</v>
      </c>
      <c r="F166" s="8" cm="1">
        <f t="array" ref="F166">SUMPRODUCT((SUBSTITUTE(SUBSTITUTE(UPPER(Banka!$C$5:$C$297)," ",""),"-","")=D166)*Banka!$D$5:$D$297)</f>
        <v>133595</v>
      </c>
      <c r="G166" s="8">
        <f>E166-F166</f>
        <v>0</v>
      </c>
      <c r="H166" cm="1">
        <f t="array" ref="H166">SUMPRODUCT((SUBSTITUTE(SUBSTITUTE(UPPER(Banka!$C$5:$C$297)," ",""),"-","")=D166)*1)</f>
        <v>2</v>
      </c>
      <c r="I166" t="str">
        <f>IF(COUNTIF($D$6:$D$277,D166)&gt;1,"Mükerrer Şüphesi",IF(H166=0,"Yalnız Defterde",IF(G166=0,IF(H166=1,"Tam Eşleşme","Kısmi Ödeme"),IF(ABS(G166)&lt;1000,"Banka Masrafı","İnsan İncelemesi"))))</f>
        <v>Kısmi Ödeme</v>
      </c>
      <c r="J166" t="str">
        <f>IF(I166="Tam Eşleşme","✓ Kapatılabilir",IF(I166="Kısmi Ödeme","✓ "&amp;H166&amp;" ödeme ile kapatılabilir",IF(I166="Banka Masrafı","✓ ₺"&amp;ABS(G166)&amp;" masraf",IF(I166="Yalnız Defterde","○ Ödeme bekleniyor",IF(I166="Mükerrer Şüphesi","⚠ Manuel kontrol",IF(I166="İnsan İncelemesi","⚠ ₺"&amp;ABS(G166)&amp;" fark - kontrol",""))))))</f>
        <v>✓ 2 ödeme ile kapatılabilir</v>
      </c>
    </row>
    <row r="167" spans="1:10">
      <c r="A167" t="str">
        <f>Defter!A166</f>
        <v>D-0244</v>
      </c>
      <c r="B167" t="str">
        <f>Defter!C166</f>
        <v>Ufuk Otomotiv 2</v>
      </c>
      <c r="C167" t="str">
        <f>Defter!D166</f>
        <v>FTR-2026-52835</v>
      </c>
      <c r="D167" t="str">
        <f>SUBSTITUTE(SUBSTITUTE(UPPER(C167)," ",""),"-","")</f>
        <v>FTR202652835</v>
      </c>
      <c r="E167" s="8">
        <f>Defter!E166</f>
        <v>39302</v>
      </c>
      <c r="F167" s="8" cm="1">
        <f t="array" ref="F167">SUMPRODUCT((SUBSTITUTE(SUBSTITUTE(UPPER(Banka!$C$5:$C$297)," ",""),"-","")=D167)*Banka!$D$5:$D$297)</f>
        <v>38760</v>
      </c>
      <c r="G167" s="8">
        <f>E167-F167</f>
        <v>542</v>
      </c>
      <c r="H167" cm="1">
        <f t="array" ref="H167">SUMPRODUCT((SUBSTITUTE(SUBSTITUTE(UPPER(Banka!$C$5:$C$297)," ",""),"-","")=D167)*1)</f>
        <v>1</v>
      </c>
      <c r="I167" t="str">
        <f>IF(COUNTIF($D$6:$D$277,D167)&gt;1,"Mükerrer Şüphesi",IF(H167=0,"Yalnız Defterde",IF(G167=0,IF(H167=1,"Tam Eşleşme","Kısmi Ödeme"),IF(ABS(G167)&lt;1000,"Banka Masrafı","İnsan İncelemesi"))))</f>
        <v>Banka Masrafı</v>
      </c>
      <c r="J167" t="str">
        <f>IF(I167="Tam Eşleşme","✓ Kapatılabilir",IF(I167="Kısmi Ödeme","✓ "&amp;H167&amp;" ödeme ile kapatılabilir",IF(I167="Banka Masrafı","✓ ₺"&amp;ABS(G167)&amp;" masraf",IF(I167="Yalnız Defterde","○ Ödeme bekleniyor",IF(I167="Mükerrer Şüphesi","⚠ Manuel kontrol",IF(I167="İnsan İncelemesi","⚠ ₺"&amp;ABS(G167)&amp;" fark - kontrol",""))))))</f>
        <v>✓ ₺542 masraf</v>
      </c>
    </row>
    <row r="168" spans="1:10">
      <c r="A168" t="str">
        <f>Defter!A167</f>
        <v>D-0190</v>
      </c>
      <c r="B168" t="str">
        <f>Defter!C167</f>
        <v>Eksen Endüstri 3</v>
      </c>
      <c r="C168" t="str">
        <f>Defter!D167</f>
        <v>FTR-2026-71565</v>
      </c>
      <c r="D168" t="str">
        <f>SUBSTITUTE(SUBSTITUTE(UPPER(C168)," ",""),"-","")</f>
        <v>FTR202671565</v>
      </c>
      <c r="E168" s="8">
        <f>Defter!E167</f>
        <v>187692</v>
      </c>
      <c r="F168" s="8" cm="1">
        <f t="array" ref="F168">SUMPRODUCT((SUBSTITUTE(SUBSTITUTE(UPPER(Banka!$C$5:$C$297)," ",""),"-","")=D168)*Banka!$D$5:$D$297)</f>
        <v>187692</v>
      </c>
      <c r="G168" s="8">
        <f>E168-F168</f>
        <v>0</v>
      </c>
      <c r="H168" cm="1">
        <f t="array" ref="H168">SUMPRODUCT((SUBSTITUTE(SUBSTITUTE(UPPER(Banka!$C$5:$C$297)," ",""),"-","")=D168)*1)</f>
        <v>1</v>
      </c>
      <c r="I168" t="str">
        <f>IF(COUNTIF($D$6:$D$277,D168)&gt;1,"Mükerrer Şüphesi",IF(H168=0,"Yalnız Defterde",IF(G168=0,IF(H168=1,"Tam Eşleşme","Kısmi Ödeme"),IF(ABS(G168)&lt;1000,"Banka Masrafı","İnsan İncelemesi"))))</f>
        <v>Tam Eşleşme</v>
      </c>
      <c r="J168" t="str">
        <f>IF(I168="Tam Eşleşme","✓ Kapatılabilir",IF(I168="Kısmi Ödeme","✓ "&amp;H168&amp;" ödeme ile kapatılabilir",IF(I168="Banka Masrafı","✓ ₺"&amp;ABS(G168)&amp;" masraf",IF(I168="Yalnız Defterde","○ Ödeme bekleniyor",IF(I168="Mükerrer Şüphesi","⚠ Manuel kontrol",IF(I168="İnsan İncelemesi","⚠ ₺"&amp;ABS(G168)&amp;" fark - kontrol",""))))))</f>
        <v>✓ Kapatılabilir</v>
      </c>
    </row>
    <row r="169" spans="1:10">
      <c r="A169" t="str">
        <f>Defter!A168</f>
        <v>D-0239</v>
      </c>
      <c r="B169" t="str">
        <f>Defter!C168</f>
        <v>Doruk Teknoloji 1</v>
      </c>
      <c r="C169" t="str">
        <f>Defter!D168</f>
        <v>FTR-2026-45409</v>
      </c>
      <c r="D169" t="str">
        <f>SUBSTITUTE(SUBSTITUTE(UPPER(C169)," ",""),"-","")</f>
        <v>FTR202645409</v>
      </c>
      <c r="E169" s="8">
        <f>Defter!E168</f>
        <v>29719</v>
      </c>
      <c r="F169" s="8" cm="1">
        <f t="array" ref="F169">SUMPRODUCT((SUBSTITUTE(SUBSTITUTE(UPPER(Banka!$C$5:$C$297)," ",""),"-","")=D169)*Banka!$D$5:$D$297)</f>
        <v>29719</v>
      </c>
      <c r="G169" s="8">
        <f>E169-F169</f>
        <v>0</v>
      </c>
      <c r="H169" cm="1">
        <f t="array" ref="H169">SUMPRODUCT((SUBSTITUTE(SUBSTITUTE(UPPER(Banka!$C$5:$C$297)," ",""),"-","")=D169)*1)</f>
        <v>2</v>
      </c>
      <c r="I169" t="str">
        <f>IF(COUNTIF($D$6:$D$277,D169)&gt;1,"Mükerrer Şüphesi",IF(H169=0,"Yalnız Defterde",IF(G169=0,IF(H169=1,"Tam Eşleşme","Kısmi Ödeme"),IF(ABS(G169)&lt;1000,"Banka Masrafı","İnsan İncelemesi"))))</f>
        <v>Kısmi Ödeme</v>
      </c>
      <c r="J169" t="str">
        <f>IF(I169="Tam Eşleşme","✓ Kapatılabilir",IF(I169="Kısmi Ödeme","✓ "&amp;H169&amp;" ödeme ile kapatılabilir",IF(I169="Banka Masrafı","✓ ₺"&amp;ABS(G169)&amp;" masraf",IF(I169="Yalnız Defterde","○ Ödeme bekleniyor",IF(I169="Mükerrer Şüphesi","⚠ Manuel kontrol",IF(I169="İnsan İncelemesi","⚠ ₺"&amp;ABS(G169)&amp;" fark - kontrol",""))))))</f>
        <v>✓ 2 ödeme ile kapatılabilir</v>
      </c>
    </row>
    <row r="170" spans="1:10">
      <c r="A170" t="str">
        <f>Defter!A169</f>
        <v>D-0050</v>
      </c>
      <c r="B170" t="str">
        <f>Defter!C169</f>
        <v>Çınar Teknoloji 2</v>
      </c>
      <c r="C170" t="str">
        <f>Defter!D169</f>
        <v>FTR-2026-82443</v>
      </c>
      <c r="D170" t="str">
        <f>SUBSTITUTE(SUBSTITUTE(UPPER(C170)," ",""),"-","")</f>
        <v>FTR202682443</v>
      </c>
      <c r="E170" s="8">
        <f>Defter!E169</f>
        <v>201017</v>
      </c>
      <c r="F170" s="8" cm="1">
        <f t="array" ref="F170">SUMPRODUCT((SUBSTITUTE(SUBSTITUTE(UPPER(Banka!$C$5:$C$297)," ",""),"-","")=D170)*Banka!$D$5:$D$297)</f>
        <v>201017</v>
      </c>
      <c r="G170" s="8">
        <f>E170-F170</f>
        <v>0</v>
      </c>
      <c r="H170" cm="1">
        <f t="array" ref="H170">SUMPRODUCT((SUBSTITUTE(SUBSTITUTE(UPPER(Banka!$C$5:$C$297)," ",""),"-","")=D170)*1)</f>
        <v>1</v>
      </c>
      <c r="I170" t="str">
        <f>IF(COUNTIF($D$6:$D$277,D170)&gt;1,"Mükerrer Şüphesi",IF(H170=0,"Yalnız Defterde",IF(G170=0,IF(H170=1,"Tam Eşleşme","Kısmi Ödeme"),IF(ABS(G170)&lt;1000,"Banka Masrafı","İnsan İncelemesi"))))</f>
        <v>Tam Eşleşme</v>
      </c>
      <c r="J170" t="str">
        <f>IF(I170="Tam Eşleşme","✓ Kapatılabilir",IF(I170="Kısmi Ödeme","✓ "&amp;H170&amp;" ödeme ile kapatılabilir",IF(I170="Banka Masrafı","✓ ₺"&amp;ABS(G170)&amp;" masraf",IF(I170="Yalnız Defterde","○ Ödeme bekleniyor",IF(I170="Mükerrer Şüphesi","⚠ Manuel kontrol",IF(I170="İnsan İncelemesi","⚠ ₺"&amp;ABS(G170)&amp;" fark - kontrol",""))))))</f>
        <v>✓ Kapatılabilir</v>
      </c>
    </row>
    <row r="171" spans="1:10">
      <c r="A171" t="str">
        <f>Defter!A170</f>
        <v>D-0121</v>
      </c>
      <c r="B171" t="str">
        <f>Defter!C170</f>
        <v>Vadi Otomotiv 1</v>
      </c>
      <c r="C171" t="str">
        <f>Defter!D170</f>
        <v>FTR-2026-85216</v>
      </c>
      <c r="D171" t="str">
        <f>SUBSTITUTE(SUBSTITUTE(UPPER(C171)," ",""),"-","")</f>
        <v>FTR202685216</v>
      </c>
      <c r="E171" s="8">
        <f>Defter!E170</f>
        <v>213416</v>
      </c>
      <c r="F171" s="8" cm="1">
        <f t="array" ref="F171">SUMPRODUCT((SUBSTITUTE(SUBSTITUTE(UPPER(Banka!$C$5:$C$297)," ",""),"-","")=D171)*Banka!$D$5:$D$297)</f>
        <v>213416</v>
      </c>
      <c r="G171" s="8">
        <f>E171-F171</f>
        <v>0</v>
      </c>
      <c r="H171" cm="1">
        <f t="array" ref="H171">SUMPRODUCT((SUBSTITUTE(SUBSTITUTE(UPPER(Banka!$C$5:$C$297)," ",""),"-","")=D171)*1)</f>
        <v>1</v>
      </c>
      <c r="I171" t="str">
        <f>IF(COUNTIF($D$6:$D$277,D171)&gt;1,"Mükerrer Şüphesi",IF(H171=0,"Yalnız Defterde",IF(G171=0,IF(H171=1,"Tam Eşleşme","Kısmi Ödeme"),IF(ABS(G171)&lt;1000,"Banka Masrafı","İnsan İncelemesi"))))</f>
        <v>Tam Eşleşme</v>
      </c>
      <c r="J171" t="str">
        <f>IF(I171="Tam Eşleşme","✓ Kapatılabilir",IF(I171="Kısmi Ödeme","✓ "&amp;H171&amp;" ödeme ile kapatılabilir",IF(I171="Banka Masrafı","✓ ₺"&amp;ABS(G171)&amp;" masraf",IF(I171="Yalnız Defterde","○ Ödeme bekleniyor",IF(I171="Mükerrer Şüphesi","⚠ Manuel kontrol",IF(I171="İnsan İncelemesi","⚠ ₺"&amp;ABS(G171)&amp;" fark - kontrol",""))))))</f>
        <v>✓ Kapatılabilir</v>
      </c>
    </row>
    <row r="172" spans="1:10">
      <c r="A172" t="str">
        <f>Defter!A171</f>
        <v>D-0170</v>
      </c>
      <c r="B172" t="str">
        <f>Defter!C171</f>
        <v>Tuna Otomotiv 3</v>
      </c>
      <c r="C172" t="str">
        <f>Defter!D171</f>
        <v>FTR-2026-52467</v>
      </c>
      <c r="D172" t="str">
        <f>SUBSTITUTE(SUBSTITUTE(UPPER(C172)," ",""),"-","")</f>
        <v>FTR202652467</v>
      </c>
      <c r="E172" s="8">
        <f>Defter!E171</f>
        <v>244141</v>
      </c>
      <c r="F172" s="8" cm="1">
        <f t="array" ref="F172">SUMPRODUCT((SUBSTITUTE(SUBSTITUTE(UPPER(Banka!$C$5:$C$297)," ",""),"-","")=D172)*Banka!$D$5:$D$297)</f>
        <v>244141</v>
      </c>
      <c r="G172" s="8">
        <f>E172-F172</f>
        <v>0</v>
      </c>
      <c r="H172" cm="1">
        <f t="array" ref="H172">SUMPRODUCT((SUBSTITUTE(SUBSTITUTE(UPPER(Banka!$C$5:$C$297)," ",""),"-","")=D172)*1)</f>
        <v>1</v>
      </c>
      <c r="I172" t="str">
        <f>IF(COUNTIF($D$6:$D$277,D172)&gt;1,"Mükerrer Şüphesi",IF(H172=0,"Yalnız Defterde",IF(G172=0,IF(H172=1,"Tam Eşleşme","Kısmi Ödeme"),IF(ABS(G172)&lt;1000,"Banka Masrafı","İnsan İncelemesi"))))</f>
        <v>Tam Eşleşme</v>
      </c>
      <c r="J172" t="str">
        <f>IF(I172="Tam Eşleşme","✓ Kapatılabilir",IF(I172="Kısmi Ödeme","✓ "&amp;H172&amp;" ödeme ile kapatılabilir",IF(I172="Banka Masrafı","✓ ₺"&amp;ABS(G172)&amp;" masraf",IF(I172="Yalnız Defterde","○ Ödeme bekleniyor",IF(I172="Mükerrer Şüphesi","⚠ Manuel kontrol",IF(I172="İnsan İncelemesi","⚠ ₺"&amp;ABS(G172)&amp;" fark - kontrol",""))))))</f>
        <v>✓ Kapatılabilir</v>
      </c>
    </row>
    <row r="173" spans="1:10">
      <c r="A173" t="str">
        <f>Defter!A172</f>
        <v>D-0054</v>
      </c>
      <c r="B173" t="str">
        <f>Defter!C172</f>
        <v>Güven Gıda 3</v>
      </c>
      <c r="C173" t="str">
        <f>Defter!D172</f>
        <v>FTR-2026-12440</v>
      </c>
      <c r="D173" t="str">
        <f>SUBSTITUTE(SUBSTITUTE(UPPER(C173)," ",""),"-","")</f>
        <v>FTR202612440</v>
      </c>
      <c r="E173" s="8">
        <f>Defter!E172</f>
        <v>23394</v>
      </c>
      <c r="F173" s="8" cm="1">
        <f t="array" ref="F173">SUMPRODUCT((SUBSTITUTE(SUBSTITUTE(UPPER(Banka!$C$5:$C$297)," ",""),"-","")=D173)*Banka!$D$5:$D$297)</f>
        <v>23394</v>
      </c>
      <c r="G173" s="8">
        <f>E173-F173</f>
        <v>0</v>
      </c>
      <c r="H173" cm="1">
        <f t="array" ref="H173">SUMPRODUCT((SUBSTITUTE(SUBSTITUTE(UPPER(Banka!$C$5:$C$297)," ",""),"-","")=D173)*1)</f>
        <v>1</v>
      </c>
      <c r="I173" t="str">
        <f>IF(COUNTIF($D$6:$D$277,D173)&gt;1,"Mükerrer Şüphesi",IF(H173=0,"Yalnız Defterde",IF(G173=0,IF(H173=1,"Tam Eşleşme","Kısmi Ödeme"),IF(ABS(G173)&lt;1000,"Banka Masrafı","İnsan İncelemesi"))))</f>
        <v>Tam Eşleşme</v>
      </c>
      <c r="J173" t="str">
        <f>IF(I173="Tam Eşleşme","✓ Kapatılabilir",IF(I173="Kısmi Ödeme","✓ "&amp;H173&amp;" ödeme ile kapatılabilir",IF(I173="Banka Masrafı","✓ ₺"&amp;ABS(G173)&amp;" masraf",IF(I173="Yalnız Defterde","○ Ödeme bekleniyor",IF(I173="Mükerrer Şüphesi","⚠ Manuel kontrol",IF(I173="İnsan İncelemesi","⚠ ₺"&amp;ABS(G173)&amp;" fark - kontrol",""))))))</f>
        <v>✓ Kapatılabilir</v>
      </c>
    </row>
    <row r="174" spans="1:10">
      <c r="A174" t="str">
        <f>Defter!A173</f>
        <v>D-0174</v>
      </c>
      <c r="B174" t="str">
        <f>Defter!C173</f>
        <v>Eksen Endüstri 3</v>
      </c>
      <c r="C174" t="str">
        <f>Defter!D173</f>
        <v>FTR-2026-60286</v>
      </c>
      <c r="D174" t="str">
        <f>SUBSTITUTE(SUBSTITUTE(UPPER(C174)," ",""),"-","")</f>
        <v>FTR202660286</v>
      </c>
      <c r="E174" s="8">
        <f>Defter!E173</f>
        <v>163174</v>
      </c>
      <c r="F174" s="8" cm="1">
        <f t="array" ref="F174">SUMPRODUCT((SUBSTITUTE(SUBSTITUTE(UPPER(Banka!$C$5:$C$297)," ",""),"-","")=D174)*Banka!$D$5:$D$297)</f>
        <v>163174</v>
      </c>
      <c r="G174" s="8">
        <f>E174-F174</f>
        <v>0</v>
      </c>
      <c r="H174" cm="1">
        <f t="array" ref="H174">SUMPRODUCT((SUBSTITUTE(SUBSTITUTE(UPPER(Banka!$C$5:$C$297)," ",""),"-","")=D174)*1)</f>
        <v>1</v>
      </c>
      <c r="I174" t="str">
        <f>IF(COUNTIF($D$6:$D$277,D174)&gt;1,"Mükerrer Şüphesi",IF(H174=0,"Yalnız Defterde",IF(G174=0,IF(H174=1,"Tam Eşleşme","Kısmi Ödeme"),IF(ABS(G174)&lt;1000,"Banka Masrafı","İnsan İncelemesi"))))</f>
        <v>Tam Eşleşme</v>
      </c>
      <c r="J174" t="str">
        <f>IF(I174="Tam Eşleşme","✓ Kapatılabilir",IF(I174="Kısmi Ödeme","✓ "&amp;H174&amp;" ödeme ile kapatılabilir",IF(I174="Banka Masrafı","✓ ₺"&amp;ABS(G174)&amp;" masraf",IF(I174="Yalnız Defterde","○ Ödeme bekleniyor",IF(I174="Mükerrer Şüphesi","⚠ Manuel kontrol",IF(I174="İnsan İncelemesi","⚠ ₺"&amp;ABS(G174)&amp;" fark - kontrol",""))))))</f>
        <v>✓ Kapatılabilir</v>
      </c>
    </row>
    <row r="175" spans="1:10">
      <c r="A175" t="str">
        <f>Defter!A174</f>
        <v>D-0216</v>
      </c>
      <c r="B175" t="str">
        <f>Defter!C174</f>
        <v>Doruk Enerji 3</v>
      </c>
      <c r="C175" t="str">
        <f>Defter!D174</f>
        <v>FTR-2026-18289</v>
      </c>
      <c r="D175" t="str">
        <f>SUBSTITUTE(SUBSTITUTE(UPPER(C175)," ",""),"-","")</f>
        <v>FTR202618289</v>
      </c>
      <c r="E175" s="8">
        <f>Defter!E174</f>
        <v>148311</v>
      </c>
      <c r="F175" s="8" cm="1">
        <f t="array" ref="F175">SUMPRODUCT((SUBSTITUTE(SUBSTITUTE(UPPER(Banka!$C$5:$C$297)," ",""),"-","")=D175)*Banka!$D$5:$D$297)</f>
        <v>148311</v>
      </c>
      <c r="G175" s="8">
        <f>E175-F175</f>
        <v>0</v>
      </c>
      <c r="H175" cm="1">
        <f t="array" ref="H175">SUMPRODUCT((SUBSTITUTE(SUBSTITUTE(UPPER(Banka!$C$5:$C$297)," ",""),"-","")=D175)*1)</f>
        <v>1</v>
      </c>
      <c r="I175" t="str">
        <f>IF(COUNTIF($D$6:$D$277,D175)&gt;1,"Mükerrer Şüphesi",IF(H175=0,"Yalnız Defterde",IF(G175=0,IF(H175=1,"Tam Eşleşme","Kısmi Ödeme"),IF(ABS(G175)&lt;1000,"Banka Masrafı","İnsan İncelemesi"))))</f>
        <v>Tam Eşleşme</v>
      </c>
      <c r="J175" t="str">
        <f>IF(I175="Tam Eşleşme","✓ Kapatılabilir",IF(I175="Kısmi Ödeme","✓ "&amp;H175&amp;" ödeme ile kapatılabilir",IF(I175="Banka Masrafı","✓ ₺"&amp;ABS(G175)&amp;" masraf",IF(I175="Yalnız Defterde","○ Ödeme bekleniyor",IF(I175="Mükerrer Şüphesi","⚠ Manuel kontrol",IF(I175="İnsan İncelemesi","⚠ ₺"&amp;ABS(G175)&amp;" fark - kontrol",""))))))</f>
        <v>✓ Kapatılabilir</v>
      </c>
    </row>
    <row r="176" spans="1:10">
      <c r="A176" t="str">
        <f>Defter!A175</f>
        <v>D-0019</v>
      </c>
      <c r="B176" t="str">
        <f>Defter!C175</f>
        <v>Eksen Lojistik 1</v>
      </c>
      <c r="C176" t="str">
        <f>Defter!D175</f>
        <v>FTR-2026-18024</v>
      </c>
      <c r="D176" t="str">
        <f>SUBSTITUTE(SUBSTITUTE(UPPER(C176)," ",""),"-","")</f>
        <v>FTR202618024</v>
      </c>
      <c r="E176" s="8">
        <f>Defter!E175</f>
        <v>172716</v>
      </c>
      <c r="F176" s="8" cm="1">
        <f t="array" ref="F176">SUMPRODUCT((SUBSTITUTE(SUBSTITUTE(UPPER(Banka!$C$5:$C$297)," ",""),"-","")=D176)*Banka!$D$5:$D$297)</f>
        <v>172716</v>
      </c>
      <c r="G176" s="8">
        <f>E176-F176</f>
        <v>0</v>
      </c>
      <c r="H176" cm="1">
        <f t="array" ref="H176">SUMPRODUCT((SUBSTITUTE(SUBSTITUTE(UPPER(Banka!$C$5:$C$297)," ",""),"-","")=D176)*1)</f>
        <v>1</v>
      </c>
      <c r="I176" t="str">
        <f>IF(COUNTIF($D$6:$D$277,D176)&gt;1,"Mükerrer Şüphesi",IF(H176=0,"Yalnız Defterde",IF(G176=0,IF(H176=1,"Tam Eşleşme","Kısmi Ödeme"),IF(ABS(G176)&lt;1000,"Banka Masrafı","İnsan İncelemesi"))))</f>
        <v>Tam Eşleşme</v>
      </c>
      <c r="J176" t="str">
        <f>IF(I176="Tam Eşleşme","✓ Kapatılabilir",IF(I176="Kısmi Ödeme","✓ "&amp;H176&amp;" ödeme ile kapatılabilir",IF(I176="Banka Masrafı","✓ ₺"&amp;ABS(G176)&amp;" masraf",IF(I176="Yalnız Defterde","○ Ödeme bekleniyor",IF(I176="Mükerrer Şüphesi","⚠ Manuel kontrol",IF(I176="İnsan İncelemesi","⚠ ₺"&amp;ABS(G176)&amp;" fark - kontrol",""))))))</f>
        <v>✓ Kapatılabilir</v>
      </c>
    </row>
    <row r="177" spans="1:10">
      <c r="A177" t="str">
        <f>Defter!A176</f>
        <v>D-0046</v>
      </c>
      <c r="B177" t="str">
        <f>Defter!C176</f>
        <v>Sentez Endüstri 3</v>
      </c>
      <c r="C177" t="str">
        <f>Defter!D176</f>
        <v>FTR-2026-60374</v>
      </c>
      <c r="D177" t="str">
        <f>SUBSTITUTE(SUBSTITUTE(UPPER(C177)," ",""),"-","")</f>
        <v>FTR202660374</v>
      </c>
      <c r="E177" s="8">
        <f>Defter!E176</f>
        <v>200806</v>
      </c>
      <c r="F177" s="8" cm="1">
        <f t="array" ref="F177">SUMPRODUCT((SUBSTITUTE(SUBSTITUTE(UPPER(Banka!$C$5:$C$297)," ",""),"-","")=D177)*Banka!$D$5:$D$297)</f>
        <v>200806</v>
      </c>
      <c r="G177" s="8">
        <f>E177-F177</f>
        <v>0</v>
      </c>
      <c r="H177" cm="1">
        <f t="array" ref="H177">SUMPRODUCT((SUBSTITUTE(SUBSTITUTE(UPPER(Banka!$C$5:$C$297)," ",""),"-","")=D177)*1)</f>
        <v>1</v>
      </c>
      <c r="I177" t="str">
        <f>IF(COUNTIF($D$6:$D$277,D177)&gt;1,"Mükerrer Şüphesi",IF(H177=0,"Yalnız Defterde",IF(G177=0,IF(H177=1,"Tam Eşleşme","Kısmi Ödeme"),IF(ABS(G177)&lt;1000,"Banka Masrafı","İnsan İncelemesi"))))</f>
        <v>Tam Eşleşme</v>
      </c>
      <c r="J177" t="str">
        <f>IF(I177="Tam Eşleşme","✓ Kapatılabilir",IF(I177="Kısmi Ödeme","✓ "&amp;H177&amp;" ödeme ile kapatılabilir",IF(I177="Banka Masrafı","✓ ₺"&amp;ABS(G177)&amp;" masraf",IF(I177="Yalnız Defterde","○ Ödeme bekleniyor",IF(I177="Mükerrer Şüphesi","⚠ Manuel kontrol",IF(I177="İnsan İncelemesi","⚠ ₺"&amp;ABS(G177)&amp;" fark - kontrol",""))))))</f>
        <v>✓ Kapatılabilir</v>
      </c>
    </row>
    <row r="178" spans="1:10">
      <c r="A178" t="str">
        <f>Defter!A177</f>
        <v>D-0047</v>
      </c>
      <c r="B178" t="str">
        <f>Defter!C177</f>
        <v>Doruk Lojistik 2</v>
      </c>
      <c r="C178" t="str">
        <f>Defter!D177</f>
        <v>FTR-2026-96861</v>
      </c>
      <c r="D178" t="str">
        <f>SUBSTITUTE(SUBSTITUTE(UPPER(C178)," ",""),"-","")</f>
        <v>FTR202696861</v>
      </c>
      <c r="E178" s="8">
        <f>Defter!E177</f>
        <v>146352</v>
      </c>
      <c r="F178" s="8" cm="1">
        <f t="array" ref="F178">SUMPRODUCT((SUBSTITUTE(SUBSTITUTE(UPPER(Banka!$C$5:$C$297)," ",""),"-","")=D178)*Banka!$D$5:$D$297)</f>
        <v>292704</v>
      </c>
      <c r="G178" s="8">
        <f>E178-F178</f>
        <v>-146352</v>
      </c>
      <c r="H178" cm="1">
        <f t="array" ref="H178">SUMPRODUCT((SUBSTITUTE(SUBSTITUTE(UPPER(Banka!$C$5:$C$297)," ",""),"-","")=D178)*1)</f>
        <v>2</v>
      </c>
      <c r="I178" t="str">
        <f>IF(COUNTIF($D$6:$D$277,D178)&gt;1,"Mükerrer Şüphesi",IF(H178=0,"Yalnız Defterde",IF(G178=0,IF(H178=1,"Tam Eşleşme","Kısmi Ödeme"),IF(ABS(G178)&lt;1000,"Banka Masrafı","İnsan İncelemesi"))))</f>
        <v>İnsan İncelemesi</v>
      </c>
      <c r="J178" t="str">
        <f>IF(I178="Tam Eşleşme","✓ Kapatılabilir",IF(I178="Kısmi Ödeme","✓ "&amp;H178&amp;" ödeme ile kapatılabilir",IF(I178="Banka Masrafı","✓ ₺"&amp;ABS(G178)&amp;" masraf",IF(I178="Yalnız Defterde","○ Ödeme bekleniyor",IF(I178="Mükerrer Şüphesi","⚠ Manuel kontrol",IF(I178="İnsan İncelemesi","⚠ ₺"&amp;ABS(G178)&amp;" fark - kontrol",""))))))</f>
        <v>⚠ ₺146352 fark - kontrol</v>
      </c>
    </row>
    <row r="179" spans="1:10">
      <c r="A179" t="str">
        <f>Defter!A178</f>
        <v>D-0099</v>
      </c>
      <c r="B179" t="str">
        <f>Defter!C178</f>
        <v>Tuna Otomotiv 3</v>
      </c>
      <c r="C179" t="str">
        <f>Defter!D178</f>
        <v>FTR-2026-26113</v>
      </c>
      <c r="D179" t="str">
        <f>SUBSTITUTE(SUBSTITUTE(UPPER(C179)," ",""),"-","")</f>
        <v>FTR202626113</v>
      </c>
      <c r="E179" s="8">
        <f>Defter!E178</f>
        <v>213570</v>
      </c>
      <c r="F179" s="8" cm="1">
        <f t="array" ref="F179">SUMPRODUCT((SUBSTITUTE(SUBSTITUTE(UPPER(Banka!$C$5:$C$297)," ",""),"-","")=D179)*Banka!$D$5:$D$297)</f>
        <v>213570</v>
      </c>
      <c r="G179" s="8">
        <f>E179-F179</f>
        <v>0</v>
      </c>
      <c r="H179" cm="1">
        <f t="array" ref="H179">SUMPRODUCT((SUBSTITUTE(SUBSTITUTE(UPPER(Banka!$C$5:$C$297)," ",""),"-","")=D179)*1)</f>
        <v>1</v>
      </c>
      <c r="I179" t="str">
        <f>IF(COUNTIF($D$6:$D$277,D179)&gt;1,"Mükerrer Şüphesi",IF(H179=0,"Yalnız Defterde",IF(G179=0,IF(H179=1,"Tam Eşleşme","Kısmi Ödeme"),IF(ABS(G179)&lt;1000,"Banka Masrafı","İnsan İncelemesi"))))</f>
        <v>Tam Eşleşme</v>
      </c>
      <c r="J179" t="str">
        <f>IF(I179="Tam Eşleşme","✓ Kapatılabilir",IF(I179="Kısmi Ödeme","✓ "&amp;H179&amp;" ödeme ile kapatılabilir",IF(I179="Banka Masrafı","✓ ₺"&amp;ABS(G179)&amp;" masraf",IF(I179="Yalnız Defterde","○ Ödeme bekleniyor",IF(I179="Mükerrer Şüphesi","⚠ Manuel kontrol",IF(I179="İnsan İncelemesi","⚠ ₺"&amp;ABS(G179)&amp;" fark - kontrol",""))))))</f>
        <v>✓ Kapatılabilir</v>
      </c>
    </row>
    <row r="180" spans="1:10">
      <c r="A180" t="str">
        <f>Defter!A179</f>
        <v>D-0251</v>
      </c>
      <c r="B180" t="str">
        <f>Defter!C179</f>
        <v>Güven Gıda 3</v>
      </c>
      <c r="C180" t="str">
        <f>Defter!D179</f>
        <v>FTR-2026-35893</v>
      </c>
      <c r="D180" t="str">
        <f>SUBSTITUTE(SUBSTITUTE(UPPER(C180)," ",""),"-","")</f>
        <v>FTR202635893</v>
      </c>
      <c r="E180" s="8">
        <f>Defter!E179</f>
        <v>154521</v>
      </c>
      <c r="F180" s="8" cm="1">
        <f t="array" ref="F180">SUMPRODUCT((SUBSTITUTE(SUBSTITUTE(UPPER(Banka!$C$5:$C$297)," ",""),"-","")=D180)*Banka!$D$5:$D$297)</f>
        <v>154126</v>
      </c>
      <c r="G180" s="8">
        <f>E180-F180</f>
        <v>395</v>
      </c>
      <c r="H180" cm="1">
        <f t="array" ref="H180">SUMPRODUCT((SUBSTITUTE(SUBSTITUTE(UPPER(Banka!$C$5:$C$297)," ",""),"-","")=D180)*1)</f>
        <v>1</v>
      </c>
      <c r="I180" t="str">
        <f>IF(COUNTIF($D$6:$D$277,D180)&gt;1,"Mükerrer Şüphesi",IF(H180=0,"Yalnız Defterde",IF(G180=0,IF(H180=1,"Tam Eşleşme","Kısmi Ödeme"),IF(ABS(G180)&lt;1000,"Banka Masrafı","İnsan İncelemesi"))))</f>
        <v>Banka Masrafı</v>
      </c>
      <c r="J180" t="str">
        <f>IF(I180="Tam Eşleşme","✓ Kapatılabilir",IF(I180="Kısmi Ödeme","✓ "&amp;H180&amp;" ödeme ile kapatılabilir",IF(I180="Banka Masrafı","✓ ₺"&amp;ABS(G180)&amp;" masraf",IF(I180="Yalnız Defterde","○ Ödeme bekleniyor",IF(I180="Mükerrer Şüphesi","⚠ Manuel kontrol",IF(I180="İnsan İncelemesi","⚠ ₺"&amp;ABS(G180)&amp;" fark - kontrol",""))))))</f>
        <v>✓ ₺395 masraf</v>
      </c>
    </row>
    <row r="181" spans="1:10">
      <c r="A181" t="str">
        <f>Defter!A180</f>
        <v>D-0205</v>
      </c>
      <c r="B181" t="str">
        <f>Defter!C180</f>
        <v>Doruk Lojistik 2</v>
      </c>
      <c r="C181" t="str">
        <f>Defter!D180</f>
        <v>FTR-2026-85746</v>
      </c>
      <c r="D181" t="str">
        <f>SUBSTITUTE(SUBSTITUTE(UPPER(C181)," ",""),"-","")</f>
        <v>FTR202685746</v>
      </c>
      <c r="E181" s="8">
        <f>Defter!E180</f>
        <v>145371</v>
      </c>
      <c r="F181" s="8" cm="1">
        <f t="array" ref="F181">SUMPRODUCT((SUBSTITUTE(SUBSTITUTE(UPPER(Banka!$C$5:$C$297)," ",""),"-","")=D181)*Banka!$D$5:$D$297)</f>
        <v>145371</v>
      </c>
      <c r="G181" s="8">
        <f>E181-F181</f>
        <v>0</v>
      </c>
      <c r="H181" cm="1">
        <f t="array" ref="H181">SUMPRODUCT((SUBSTITUTE(SUBSTITUTE(UPPER(Banka!$C$5:$C$297)," ",""),"-","")=D181)*1)</f>
        <v>1</v>
      </c>
      <c r="I181" t="str">
        <f>IF(COUNTIF($D$6:$D$277,D181)&gt;1,"Mükerrer Şüphesi",IF(H181=0,"Yalnız Defterde",IF(G181=0,IF(H181=1,"Tam Eşleşme","Kısmi Ödeme"),IF(ABS(G181)&lt;1000,"Banka Masrafı","İnsan İncelemesi"))))</f>
        <v>Tam Eşleşme</v>
      </c>
      <c r="J181" t="str">
        <f>IF(I181="Tam Eşleşme","✓ Kapatılabilir",IF(I181="Kısmi Ödeme","✓ "&amp;H181&amp;" ödeme ile kapatılabilir",IF(I181="Banka Masrafı","✓ ₺"&amp;ABS(G181)&amp;" masraf",IF(I181="Yalnız Defterde","○ Ödeme bekleniyor",IF(I181="Mükerrer Şüphesi","⚠ Manuel kontrol",IF(I181="İnsan İncelemesi","⚠ ₺"&amp;ABS(G181)&amp;" fark - kontrol",""))))))</f>
        <v>✓ Kapatılabilir</v>
      </c>
    </row>
    <row r="182" spans="1:10">
      <c r="A182" t="str">
        <f>Defter!A181</f>
        <v>D-0110</v>
      </c>
      <c r="B182" t="str">
        <f>Defter!C181</f>
        <v>Doruk Enerji 3</v>
      </c>
      <c r="C182" t="str">
        <f>Defter!D181</f>
        <v>FTR-2026-32035</v>
      </c>
      <c r="D182" t="str">
        <f>SUBSTITUTE(SUBSTITUTE(UPPER(C182)," ",""),"-","")</f>
        <v>FTR202632035</v>
      </c>
      <c r="E182" s="8">
        <f>Defter!E181</f>
        <v>92308</v>
      </c>
      <c r="F182" s="8" cm="1">
        <f t="array" ref="F182">SUMPRODUCT((SUBSTITUTE(SUBSTITUTE(UPPER(Banka!$C$5:$C$297)," ",""),"-","")=D182)*Banka!$D$5:$D$297)</f>
        <v>92308</v>
      </c>
      <c r="G182" s="8">
        <f>E182-F182</f>
        <v>0</v>
      </c>
      <c r="H182" cm="1">
        <f t="array" ref="H182">SUMPRODUCT((SUBSTITUTE(SUBSTITUTE(UPPER(Banka!$C$5:$C$297)," ",""),"-","")=D182)*1)</f>
        <v>1</v>
      </c>
      <c r="I182" t="str">
        <f>IF(COUNTIF($D$6:$D$277,D182)&gt;1,"Mükerrer Şüphesi",IF(H182=0,"Yalnız Defterde",IF(G182=0,IF(H182=1,"Tam Eşleşme","Kısmi Ödeme"),IF(ABS(G182)&lt;1000,"Banka Masrafı","İnsan İncelemesi"))))</f>
        <v>Tam Eşleşme</v>
      </c>
      <c r="J182" t="str">
        <f>IF(I182="Tam Eşleşme","✓ Kapatılabilir",IF(I182="Kısmi Ödeme","✓ "&amp;H182&amp;" ödeme ile kapatılabilir",IF(I182="Banka Masrafı","✓ ₺"&amp;ABS(G182)&amp;" masraf",IF(I182="Yalnız Defterde","○ Ödeme bekleniyor",IF(I182="Mükerrer Şüphesi","⚠ Manuel kontrol",IF(I182="İnsan İncelemesi","⚠ ₺"&amp;ABS(G182)&amp;" fark - kontrol",""))))))</f>
        <v>✓ Kapatılabilir</v>
      </c>
    </row>
    <row r="183" spans="1:10">
      <c r="A183" t="str">
        <f>Defter!A182</f>
        <v>D-0038</v>
      </c>
      <c r="B183" t="str">
        <f>Defter!C182</f>
        <v>Orion Teknoloji 3</v>
      </c>
      <c r="C183" t="str">
        <f>Defter!D182</f>
        <v>FTR-2026-67040</v>
      </c>
      <c r="D183" t="str">
        <f>SUBSTITUTE(SUBSTITUTE(UPPER(C183)," ",""),"-","")</f>
        <v>FTR202667040</v>
      </c>
      <c r="E183" s="8">
        <f>Defter!E182</f>
        <v>73311</v>
      </c>
      <c r="F183" s="8" cm="1">
        <f t="array" ref="F183">SUMPRODUCT((SUBSTITUTE(SUBSTITUTE(UPPER(Banka!$C$5:$C$297)," ",""),"-","")=D183)*Banka!$D$5:$D$297)</f>
        <v>73311</v>
      </c>
      <c r="G183" s="8">
        <f>E183-F183</f>
        <v>0</v>
      </c>
      <c r="H183" cm="1">
        <f t="array" ref="H183">SUMPRODUCT((SUBSTITUTE(SUBSTITUTE(UPPER(Banka!$C$5:$C$297)," ",""),"-","")=D183)*1)</f>
        <v>1</v>
      </c>
      <c r="I183" t="str">
        <f>IF(COUNTIF($D$6:$D$277,D183)&gt;1,"Mükerrer Şüphesi",IF(H183=0,"Yalnız Defterde",IF(G183=0,IF(H183=1,"Tam Eşleşme","Kısmi Ödeme"),IF(ABS(G183)&lt;1000,"Banka Masrafı","İnsan İncelemesi"))))</f>
        <v>Tam Eşleşme</v>
      </c>
      <c r="J183" t="str">
        <f>IF(I183="Tam Eşleşme","✓ Kapatılabilir",IF(I183="Kısmi Ödeme","✓ "&amp;H183&amp;" ödeme ile kapatılabilir",IF(I183="Banka Masrafı","✓ ₺"&amp;ABS(G183)&amp;" masraf",IF(I183="Yalnız Defterde","○ Ödeme bekleniyor",IF(I183="Mükerrer Şüphesi","⚠ Manuel kontrol",IF(I183="İnsan İncelemesi","⚠ ₺"&amp;ABS(G183)&amp;" fark - kontrol",""))))))</f>
        <v>✓ Kapatılabilir</v>
      </c>
    </row>
    <row r="184" spans="1:10">
      <c r="A184" t="str">
        <f>Defter!A183</f>
        <v>D-0030</v>
      </c>
      <c r="B184" t="str">
        <f>Defter!C183</f>
        <v>Liman Enerji 2</v>
      </c>
      <c r="C184" t="str">
        <f>Defter!D183</f>
        <v>FTR-2026-61000</v>
      </c>
      <c r="D184" t="str">
        <f>SUBSTITUTE(SUBSTITUTE(UPPER(C184)," ",""),"-","")</f>
        <v>FTR202661000</v>
      </c>
      <c r="E184" s="8">
        <f>Defter!E183</f>
        <v>93278</v>
      </c>
      <c r="F184" s="8" cm="1">
        <f t="array" ref="F184">SUMPRODUCT((SUBSTITUTE(SUBSTITUTE(UPPER(Banka!$C$5:$C$297)," ",""),"-","")=D184)*Banka!$D$5:$D$297)</f>
        <v>93278</v>
      </c>
      <c r="G184" s="8">
        <f>E184-F184</f>
        <v>0</v>
      </c>
      <c r="H184" cm="1">
        <f t="array" ref="H184">SUMPRODUCT((SUBSTITUTE(SUBSTITUTE(UPPER(Banka!$C$5:$C$297)," ",""),"-","")=D184)*1)</f>
        <v>1</v>
      </c>
      <c r="I184" t="str">
        <f>IF(COUNTIF($D$6:$D$277,D184)&gt;1,"Mükerrer Şüphesi",IF(H184=0,"Yalnız Defterde",IF(G184=0,IF(H184=1,"Tam Eşleşme","Kısmi Ödeme"),IF(ABS(G184)&lt;1000,"Banka Masrafı","İnsan İncelemesi"))))</f>
        <v>Tam Eşleşme</v>
      </c>
      <c r="J184" t="str">
        <f>IF(I184="Tam Eşleşme","✓ Kapatılabilir",IF(I184="Kısmi Ödeme","✓ "&amp;H184&amp;" ödeme ile kapatılabilir",IF(I184="Banka Masrafı","✓ ₺"&amp;ABS(G184)&amp;" masraf",IF(I184="Yalnız Defterde","○ Ödeme bekleniyor",IF(I184="Mükerrer Şüphesi","⚠ Manuel kontrol",IF(I184="İnsan İncelemesi","⚠ ₺"&amp;ABS(G184)&amp;" fark - kontrol",""))))))</f>
        <v>✓ Kapatılabilir</v>
      </c>
    </row>
    <row r="185" spans="1:10">
      <c r="A185" t="str">
        <f>Defter!A184</f>
        <v>D-0160</v>
      </c>
      <c r="B185" t="str">
        <f>Defter!C184</f>
        <v>Fora Endüstri 2</v>
      </c>
      <c r="C185" t="str">
        <f>Defter!D184</f>
        <v>FTR-2026-74524</v>
      </c>
      <c r="D185" t="str">
        <f>SUBSTITUTE(SUBSTITUTE(UPPER(C185)," ",""),"-","")</f>
        <v>FTR202674524</v>
      </c>
      <c r="E185" s="8">
        <f>Defter!E184</f>
        <v>108200</v>
      </c>
      <c r="F185" s="8" cm="1">
        <f t="array" ref="F185">SUMPRODUCT((SUBSTITUTE(SUBSTITUTE(UPPER(Banka!$C$5:$C$297)," ",""),"-","")=D185)*Banka!$D$5:$D$297)</f>
        <v>108200</v>
      </c>
      <c r="G185" s="8">
        <f>E185-F185</f>
        <v>0</v>
      </c>
      <c r="H185" cm="1">
        <f t="array" ref="H185">SUMPRODUCT((SUBSTITUTE(SUBSTITUTE(UPPER(Banka!$C$5:$C$297)," ",""),"-","")=D185)*1)</f>
        <v>1</v>
      </c>
      <c r="I185" t="str">
        <f>IF(COUNTIF($D$6:$D$277,D185)&gt;1,"Mükerrer Şüphesi",IF(H185=0,"Yalnız Defterde",IF(G185=0,IF(H185=1,"Tam Eşleşme","Kısmi Ödeme"),IF(ABS(G185)&lt;1000,"Banka Masrafı","İnsan İncelemesi"))))</f>
        <v>Tam Eşleşme</v>
      </c>
      <c r="J185" t="str">
        <f>IF(I185="Tam Eşleşme","✓ Kapatılabilir",IF(I185="Kısmi Ödeme","✓ "&amp;H185&amp;" ödeme ile kapatılabilir",IF(I185="Banka Masrafı","✓ ₺"&amp;ABS(G185)&amp;" masraf",IF(I185="Yalnız Defterde","○ Ödeme bekleniyor",IF(I185="Mükerrer Şüphesi","⚠ Manuel kontrol",IF(I185="İnsan İncelemesi","⚠ ₺"&amp;ABS(G185)&amp;" fark - kontrol",""))))))</f>
        <v>✓ Kapatılabilir</v>
      </c>
    </row>
    <row r="186" spans="1:10">
      <c r="A186" t="str">
        <f>Defter!A185</f>
        <v>D-0158</v>
      </c>
      <c r="B186" t="str">
        <f>Defter!C185</f>
        <v>Ufuk Gıda 3</v>
      </c>
      <c r="C186" t="str">
        <f>Defter!D185</f>
        <v>FTR-2026-72306</v>
      </c>
      <c r="D186" t="str">
        <f>SUBSTITUTE(SUBSTITUTE(UPPER(C186)," ",""),"-","")</f>
        <v>FTR202672306</v>
      </c>
      <c r="E186" s="8">
        <f>Defter!E185</f>
        <v>45308</v>
      </c>
      <c r="F186" s="8" cm="1">
        <f t="array" ref="F186">SUMPRODUCT((SUBSTITUTE(SUBSTITUTE(UPPER(Banka!$C$5:$C$297)," ",""),"-","")=D186)*Banka!$D$5:$D$297)</f>
        <v>45308</v>
      </c>
      <c r="G186" s="8">
        <f>E186-F186</f>
        <v>0</v>
      </c>
      <c r="H186" cm="1">
        <f t="array" ref="H186">SUMPRODUCT((SUBSTITUTE(SUBSTITUTE(UPPER(Banka!$C$5:$C$297)," ",""),"-","")=D186)*1)</f>
        <v>1</v>
      </c>
      <c r="I186" t="str">
        <f>IF(COUNTIF($D$6:$D$277,D186)&gt;1,"Mükerrer Şüphesi",IF(H186=0,"Yalnız Defterde",IF(G186=0,IF(H186=1,"Tam Eşleşme","Kısmi Ödeme"),IF(ABS(G186)&lt;1000,"Banka Masrafı","İnsan İncelemesi"))))</f>
        <v>Tam Eşleşme</v>
      </c>
      <c r="J186" t="str">
        <f>IF(I186="Tam Eşleşme","✓ Kapatılabilir",IF(I186="Kısmi Ödeme","✓ "&amp;H186&amp;" ödeme ile kapatılabilir",IF(I186="Banka Masrafı","✓ ₺"&amp;ABS(G186)&amp;" masraf",IF(I186="Yalnız Defterde","○ Ödeme bekleniyor",IF(I186="Mükerrer Şüphesi","⚠ Manuel kontrol",IF(I186="İnsan İncelemesi","⚠ ₺"&amp;ABS(G186)&amp;" fark - kontrol",""))))))</f>
        <v>✓ Kapatılabilir</v>
      </c>
    </row>
    <row r="187" spans="1:10">
      <c r="A187" t="str">
        <f>Defter!A186</f>
        <v>D-0247</v>
      </c>
      <c r="B187" t="str">
        <f>Defter!C186</f>
        <v>Vadi Gıda 2</v>
      </c>
      <c r="C187" t="str">
        <f>Defter!D186</f>
        <v>FTR-2026-17701</v>
      </c>
      <c r="D187" t="str">
        <f>SUBSTITUTE(SUBSTITUTE(UPPER(C187)," ",""),"-","")</f>
        <v>FTR202617701</v>
      </c>
      <c r="E187" s="8">
        <f>Defter!E186</f>
        <v>68771</v>
      </c>
      <c r="F187" s="8" cm="1">
        <f t="array" ref="F187">SUMPRODUCT((SUBSTITUTE(SUBSTITUTE(UPPER(Banka!$C$5:$C$297)," ",""),"-","")=D187)*Banka!$D$5:$D$297)</f>
        <v>68258</v>
      </c>
      <c r="G187" s="8">
        <f>E187-F187</f>
        <v>513</v>
      </c>
      <c r="H187" cm="1">
        <f t="array" ref="H187">SUMPRODUCT((SUBSTITUTE(SUBSTITUTE(UPPER(Banka!$C$5:$C$297)," ",""),"-","")=D187)*1)</f>
        <v>1</v>
      </c>
      <c r="I187" t="str">
        <f>IF(COUNTIF($D$6:$D$277,D187)&gt;1,"Mükerrer Şüphesi",IF(H187=0,"Yalnız Defterde",IF(G187=0,IF(H187=1,"Tam Eşleşme","Kısmi Ödeme"),IF(ABS(G187)&lt;1000,"Banka Masrafı","İnsan İncelemesi"))))</f>
        <v>Banka Masrafı</v>
      </c>
      <c r="J187" t="str">
        <f>IF(I187="Tam Eşleşme","✓ Kapatılabilir",IF(I187="Kısmi Ödeme","✓ "&amp;H187&amp;" ödeme ile kapatılabilir",IF(I187="Banka Masrafı","✓ ₺"&amp;ABS(G187)&amp;" masraf",IF(I187="Yalnız Defterde","○ Ödeme bekleniyor",IF(I187="Mükerrer Şüphesi","⚠ Manuel kontrol",IF(I187="İnsan İncelemesi","⚠ ₺"&amp;ABS(G187)&amp;" fark - kontrol",""))))))</f>
        <v>✓ ₺513 masraf</v>
      </c>
    </row>
    <row r="188" spans="1:10">
      <c r="A188" t="str">
        <f>Defter!A187</f>
        <v>D-0221</v>
      </c>
      <c r="B188" t="str">
        <f>Defter!C187</f>
        <v>Boreal Otomotiv 1</v>
      </c>
      <c r="C188" t="str">
        <f>Defter!D187</f>
        <v>FTR-2026-52266</v>
      </c>
      <c r="D188" t="str">
        <f>SUBSTITUTE(SUBSTITUTE(UPPER(C188)," ",""),"-","")</f>
        <v>FTR202652266</v>
      </c>
      <c r="E188" s="8">
        <f>Defter!E187</f>
        <v>106822</v>
      </c>
      <c r="F188" s="8" cm="1">
        <f t="array" ref="F188">SUMPRODUCT((SUBSTITUTE(SUBSTITUTE(UPPER(Banka!$C$5:$C$297)," ",""),"-","")=D188)*Banka!$D$5:$D$297)</f>
        <v>106822</v>
      </c>
      <c r="G188" s="8">
        <f>E188-F188</f>
        <v>0</v>
      </c>
      <c r="H188" cm="1">
        <f t="array" ref="H188">SUMPRODUCT((SUBSTITUTE(SUBSTITUTE(UPPER(Banka!$C$5:$C$297)," ",""),"-","")=D188)*1)</f>
        <v>1</v>
      </c>
      <c r="I188" t="str">
        <f>IF(COUNTIF($D$6:$D$277,D188)&gt;1,"Mükerrer Şüphesi",IF(H188=0,"Yalnız Defterde",IF(G188=0,IF(H188=1,"Tam Eşleşme","Kısmi Ödeme"),IF(ABS(G188)&lt;1000,"Banka Masrafı","İnsan İncelemesi"))))</f>
        <v>Tam Eşleşme</v>
      </c>
      <c r="J188" t="str">
        <f>IF(I188="Tam Eşleşme","✓ Kapatılabilir",IF(I188="Kısmi Ödeme","✓ "&amp;H188&amp;" ödeme ile kapatılabilir",IF(I188="Banka Masrafı","✓ ₺"&amp;ABS(G188)&amp;" masraf",IF(I188="Yalnız Defterde","○ Ödeme bekleniyor",IF(I188="Mükerrer Şüphesi","⚠ Manuel kontrol",IF(I188="İnsan İncelemesi","⚠ ₺"&amp;ABS(G188)&amp;" fark - kontrol",""))))))</f>
        <v>✓ Kapatılabilir</v>
      </c>
    </row>
    <row r="189" spans="1:10">
      <c r="A189" t="str">
        <f>Defter!A188</f>
        <v>D-0214</v>
      </c>
      <c r="B189" t="str">
        <f>Defter!C188</f>
        <v>Hazar Otomotiv 1</v>
      </c>
      <c r="C189" t="str">
        <f>Defter!D188</f>
        <v>FTR-2026-14492</v>
      </c>
      <c r="D189" t="str">
        <f>SUBSTITUTE(SUBSTITUTE(UPPER(C189)," ",""),"-","")</f>
        <v>FTR202614492</v>
      </c>
      <c r="E189" s="8">
        <f>Defter!E188</f>
        <v>105761</v>
      </c>
      <c r="F189" s="8" cm="1">
        <f t="array" ref="F189">SUMPRODUCT((SUBSTITUTE(SUBSTITUTE(UPPER(Banka!$C$5:$C$297)," ",""),"-","")=D189)*Banka!$D$5:$D$297)</f>
        <v>105761</v>
      </c>
      <c r="G189" s="8">
        <f>E189-F189</f>
        <v>0</v>
      </c>
      <c r="H189" cm="1">
        <f t="array" ref="H189">SUMPRODUCT((SUBSTITUTE(SUBSTITUTE(UPPER(Banka!$C$5:$C$297)," ",""),"-","")=D189)*1)</f>
        <v>1</v>
      </c>
      <c r="I189" t="str">
        <f>IF(COUNTIF($D$6:$D$277,D189)&gt;1,"Mükerrer Şüphesi",IF(H189=0,"Yalnız Defterde",IF(G189=0,IF(H189=1,"Tam Eşleşme","Kısmi Ödeme"),IF(ABS(G189)&lt;1000,"Banka Masrafı","İnsan İncelemesi"))))</f>
        <v>Tam Eşleşme</v>
      </c>
      <c r="J189" t="str">
        <f>IF(I189="Tam Eşleşme","✓ Kapatılabilir",IF(I189="Kısmi Ödeme","✓ "&amp;H189&amp;" ödeme ile kapatılabilir",IF(I189="Banka Masrafı","✓ ₺"&amp;ABS(G189)&amp;" masraf",IF(I189="Yalnız Defterde","○ Ödeme bekleniyor",IF(I189="Mükerrer Şüphesi","⚠ Manuel kontrol",IF(I189="İnsan İncelemesi","⚠ ₺"&amp;ABS(G189)&amp;" fark - kontrol",""))))))</f>
        <v>✓ Kapatılabilir</v>
      </c>
    </row>
    <row r="190" spans="1:10">
      <c r="A190" t="str">
        <f>Defter!A189</f>
        <v>D-0271</v>
      </c>
      <c r="B190" t="str">
        <f>Defter!C189</f>
        <v>Orion Teknoloji 3</v>
      </c>
      <c r="C190" t="str">
        <f>Defter!D189</f>
        <v>FTR-2026-54889</v>
      </c>
      <c r="D190" t="str">
        <f>SUBSTITUTE(SUBSTITUTE(UPPER(C190)," ",""),"-","")</f>
        <v>FTR202654889</v>
      </c>
      <c r="E190" s="8">
        <f>Defter!E189</f>
        <v>235697</v>
      </c>
      <c r="F190" s="8" cm="1">
        <f t="array" ref="F190">SUMPRODUCT((SUBSTITUTE(SUBSTITUTE(UPPER(Banka!$C$5:$C$297)," ",""),"-","")=D190)*Banka!$D$5:$D$297)</f>
        <v>0</v>
      </c>
      <c r="G190" s="8">
        <f>E190-F190</f>
        <v>235697</v>
      </c>
      <c r="H190" cm="1">
        <f t="array" ref="H190">SUMPRODUCT((SUBSTITUTE(SUBSTITUTE(UPPER(Banka!$C$5:$C$297)," ",""),"-","")=D190)*1)</f>
        <v>0</v>
      </c>
      <c r="I190" t="str">
        <f>IF(COUNTIF($D$6:$D$277,D190)&gt;1,"Mükerrer Şüphesi",IF(H190=0,"Yalnız Defterde",IF(G190=0,IF(H190=1,"Tam Eşleşme","Kısmi Ödeme"),IF(ABS(G190)&lt;1000,"Banka Masrafı","İnsan İncelemesi"))))</f>
        <v>Yalnız Defterde</v>
      </c>
      <c r="J190" t="str">
        <f>IF(I190="Tam Eşleşme","✓ Kapatılabilir",IF(I190="Kısmi Ödeme","✓ "&amp;H190&amp;" ödeme ile kapatılabilir",IF(I190="Banka Masrafı","✓ ₺"&amp;ABS(G190)&amp;" masraf",IF(I190="Yalnız Defterde","○ Ödeme bekleniyor",IF(I190="Mükerrer Şüphesi","⚠ Manuel kontrol",IF(I190="İnsan İncelemesi","⚠ ₺"&amp;ABS(G190)&amp;" fark - kontrol",""))))))</f>
        <v>○ Ödeme bekleniyor</v>
      </c>
    </row>
    <row r="191" spans="1:10">
      <c r="A191" t="str">
        <f>Defter!A190</f>
        <v>D-0102</v>
      </c>
      <c r="B191" t="str">
        <f>Defter!C190</f>
        <v>Güven Endüstri 1</v>
      </c>
      <c r="C191" t="str">
        <f>Defter!D190</f>
        <v>FTR-2026-28609</v>
      </c>
      <c r="D191" t="str">
        <f>SUBSTITUTE(SUBSTITUTE(UPPER(C191)," ",""),"-","")</f>
        <v>FTR202628609</v>
      </c>
      <c r="E191" s="8">
        <f>Defter!E190</f>
        <v>72492</v>
      </c>
      <c r="F191" s="8" cm="1">
        <f t="array" ref="F191">SUMPRODUCT((SUBSTITUTE(SUBSTITUTE(UPPER(Banka!$C$5:$C$297)," ",""),"-","")=D191)*Banka!$D$5:$D$297)</f>
        <v>72492</v>
      </c>
      <c r="G191" s="8">
        <f>E191-F191</f>
        <v>0</v>
      </c>
      <c r="H191" cm="1">
        <f t="array" ref="H191">SUMPRODUCT((SUBSTITUTE(SUBSTITUTE(UPPER(Banka!$C$5:$C$297)," ",""),"-","")=D191)*1)</f>
        <v>1</v>
      </c>
      <c r="I191" t="str">
        <f>IF(COUNTIF($D$6:$D$277,D191)&gt;1,"Mükerrer Şüphesi",IF(H191=0,"Yalnız Defterde",IF(G191=0,IF(H191=1,"Tam Eşleşme","Kısmi Ödeme"),IF(ABS(G191)&lt;1000,"Banka Masrafı","İnsan İncelemesi"))))</f>
        <v>Tam Eşleşme</v>
      </c>
      <c r="J191" t="str">
        <f>IF(I191="Tam Eşleşme","✓ Kapatılabilir",IF(I191="Kısmi Ödeme","✓ "&amp;H191&amp;" ödeme ile kapatılabilir",IF(I191="Banka Masrafı","✓ ₺"&amp;ABS(G191)&amp;" masraf",IF(I191="Yalnız Defterde","○ Ödeme bekleniyor",IF(I191="Mükerrer Şüphesi","⚠ Manuel kontrol",IF(I191="İnsan İncelemesi","⚠ ₺"&amp;ABS(G191)&amp;" fark - kontrol",""))))))</f>
        <v>✓ Kapatılabilir</v>
      </c>
    </row>
    <row r="192" spans="1:10">
      <c r="A192" t="str">
        <f>Defter!A191</f>
        <v>D-0051</v>
      </c>
      <c r="B192" t="str">
        <f>Defter!C191</f>
        <v>Fora Enerji 1</v>
      </c>
      <c r="C192" t="str">
        <f>Defter!D191</f>
        <v>FTR-2026-69977</v>
      </c>
      <c r="D192" t="str">
        <f>SUBSTITUTE(SUBSTITUTE(UPPER(C192)," ",""),"-","")</f>
        <v>FTR202669977</v>
      </c>
      <c r="E192" s="8">
        <f>Defter!E191</f>
        <v>252549</v>
      </c>
      <c r="F192" s="8" cm="1">
        <f t="array" ref="F192">SUMPRODUCT((SUBSTITUTE(SUBSTITUTE(UPPER(Banka!$C$5:$C$297)," ",""),"-","")=D192)*Banka!$D$5:$D$297)</f>
        <v>252549</v>
      </c>
      <c r="G192" s="8">
        <f>E192-F192</f>
        <v>0</v>
      </c>
      <c r="H192" cm="1">
        <f t="array" ref="H192">SUMPRODUCT((SUBSTITUTE(SUBSTITUTE(UPPER(Banka!$C$5:$C$297)," ",""),"-","")=D192)*1)</f>
        <v>1</v>
      </c>
      <c r="I192" t="str">
        <f>IF(COUNTIF($D$6:$D$277,D192)&gt;1,"Mükerrer Şüphesi",IF(H192=0,"Yalnız Defterde",IF(G192=0,IF(H192=1,"Tam Eşleşme","Kısmi Ödeme"),IF(ABS(G192)&lt;1000,"Banka Masrafı","İnsan İncelemesi"))))</f>
        <v>Tam Eşleşme</v>
      </c>
      <c r="J192" t="str">
        <f>IF(I192="Tam Eşleşme","✓ Kapatılabilir",IF(I192="Kısmi Ödeme","✓ "&amp;H192&amp;" ödeme ile kapatılabilir",IF(I192="Banka Masrafı","✓ ₺"&amp;ABS(G192)&amp;" masraf",IF(I192="Yalnız Defterde","○ Ödeme bekleniyor",IF(I192="Mükerrer Şüphesi","⚠ Manuel kontrol",IF(I192="İnsan İncelemesi","⚠ ₺"&amp;ABS(G192)&amp;" fark - kontrol",""))))))</f>
        <v>✓ Kapatılabilir</v>
      </c>
    </row>
    <row r="193" spans="1:10">
      <c r="A193" t="str">
        <f>Defter!A192</f>
        <v>D-0094</v>
      </c>
      <c r="B193" t="str">
        <f>Defter!C192</f>
        <v>Hazar Teknoloji 3</v>
      </c>
      <c r="C193" t="str">
        <f>Defter!D192</f>
        <v>FTR-2026-95375</v>
      </c>
      <c r="D193" t="str">
        <f>SUBSTITUTE(SUBSTITUTE(UPPER(C193)," ",""),"-","")</f>
        <v>FTR202695375</v>
      </c>
      <c r="E193" s="8">
        <f>Defter!E192</f>
        <v>154658</v>
      </c>
      <c r="F193" s="8" cm="1">
        <f t="array" ref="F193">SUMPRODUCT((SUBSTITUTE(SUBSTITUTE(UPPER(Banka!$C$5:$C$297)," ",""),"-","")=D193)*Banka!$D$5:$D$297)</f>
        <v>154658</v>
      </c>
      <c r="G193" s="8">
        <f>E193-F193</f>
        <v>0</v>
      </c>
      <c r="H193" cm="1">
        <f t="array" ref="H193">SUMPRODUCT((SUBSTITUTE(SUBSTITUTE(UPPER(Banka!$C$5:$C$297)," ",""),"-","")=D193)*1)</f>
        <v>1</v>
      </c>
      <c r="I193" t="str">
        <f>IF(COUNTIF($D$6:$D$277,D193)&gt;1,"Mükerrer Şüphesi",IF(H193=0,"Yalnız Defterde",IF(G193=0,IF(H193=1,"Tam Eşleşme","Kısmi Ödeme"),IF(ABS(G193)&lt;1000,"Banka Masrafı","İnsan İncelemesi"))))</f>
        <v>Tam Eşleşme</v>
      </c>
      <c r="J193" t="str">
        <f>IF(I193="Tam Eşleşme","✓ Kapatılabilir",IF(I193="Kısmi Ödeme","✓ "&amp;H193&amp;" ödeme ile kapatılabilir",IF(I193="Banka Masrafı","✓ ₺"&amp;ABS(G193)&amp;" masraf",IF(I193="Yalnız Defterde","○ Ödeme bekleniyor",IF(I193="Mükerrer Şüphesi","⚠ Manuel kontrol",IF(I193="İnsan İncelemesi","⚠ ₺"&amp;ABS(G193)&amp;" fark - kontrol",""))))))</f>
        <v>✓ Kapatılabilir</v>
      </c>
    </row>
    <row r="194" spans="1:10">
      <c r="A194" t="str">
        <f>Defter!A193</f>
        <v>D-0088</v>
      </c>
      <c r="B194" t="str">
        <f>Defter!C193</f>
        <v>Tuna Enerji 1</v>
      </c>
      <c r="C194" t="str">
        <f>Defter!D193</f>
        <v>FTR-2026-56066</v>
      </c>
      <c r="D194" t="str">
        <f>SUBSTITUTE(SUBSTITUTE(UPPER(C194)," ",""),"-","")</f>
        <v>FTR202656066</v>
      </c>
      <c r="E194" s="8">
        <f>Defter!E193</f>
        <v>35490</v>
      </c>
      <c r="F194" s="8" cm="1">
        <f t="array" ref="F194">SUMPRODUCT((SUBSTITUTE(SUBSTITUTE(UPPER(Banka!$C$5:$C$297)," ",""),"-","")=D194)*Banka!$D$5:$D$297)</f>
        <v>35490</v>
      </c>
      <c r="G194" s="8">
        <f>E194-F194</f>
        <v>0</v>
      </c>
      <c r="H194" cm="1">
        <f t="array" ref="H194">SUMPRODUCT((SUBSTITUTE(SUBSTITUTE(UPPER(Banka!$C$5:$C$297)," ",""),"-","")=D194)*1)</f>
        <v>1</v>
      </c>
      <c r="I194" t="str">
        <f>IF(COUNTIF($D$6:$D$277,D194)&gt;1,"Mükerrer Şüphesi",IF(H194=0,"Yalnız Defterde",IF(G194=0,IF(H194=1,"Tam Eşleşme","Kısmi Ödeme"),IF(ABS(G194)&lt;1000,"Banka Masrafı","İnsan İncelemesi"))))</f>
        <v>Tam Eşleşme</v>
      </c>
      <c r="J194" t="str">
        <f>IF(I194="Tam Eşleşme","✓ Kapatılabilir",IF(I194="Kısmi Ödeme","✓ "&amp;H194&amp;" ödeme ile kapatılabilir",IF(I194="Banka Masrafı","✓ ₺"&amp;ABS(G194)&amp;" masraf",IF(I194="Yalnız Defterde","○ Ödeme bekleniyor",IF(I194="Mükerrer Şüphesi","⚠ Manuel kontrol",IF(I194="İnsan İncelemesi","⚠ ₺"&amp;ABS(G194)&amp;" fark - kontrol",""))))))</f>
        <v>✓ Kapatılabilir</v>
      </c>
    </row>
    <row r="195" spans="1:10">
      <c r="A195" t="str">
        <f>Defter!A194</f>
        <v>D-0065</v>
      </c>
      <c r="B195" t="str">
        <f>Defter!C194</f>
        <v>Mavi Otomotiv 3</v>
      </c>
      <c r="C195" t="str">
        <f>Defter!D194</f>
        <v>FTR-2026-12430</v>
      </c>
      <c r="D195" t="str">
        <f>SUBSTITUTE(SUBSTITUTE(UPPER(C195)," ",""),"-","")</f>
        <v>FTR202612430</v>
      </c>
      <c r="E195" s="8">
        <f>Defter!E194</f>
        <v>211181</v>
      </c>
      <c r="F195" s="8" cm="1">
        <f t="array" ref="F195">SUMPRODUCT((SUBSTITUTE(SUBSTITUTE(UPPER(Banka!$C$5:$C$297)," ",""),"-","")=D195)*Banka!$D$5:$D$297)</f>
        <v>211181</v>
      </c>
      <c r="G195" s="8">
        <f>E195-F195</f>
        <v>0</v>
      </c>
      <c r="H195" cm="1">
        <f t="array" ref="H195">SUMPRODUCT((SUBSTITUTE(SUBSTITUTE(UPPER(Banka!$C$5:$C$297)," ",""),"-","")=D195)*1)</f>
        <v>1</v>
      </c>
      <c r="I195" t="str">
        <f>IF(COUNTIF($D$6:$D$277,D195)&gt;1,"Mükerrer Şüphesi",IF(H195=0,"Yalnız Defterde",IF(G195=0,IF(H195=1,"Tam Eşleşme","Kısmi Ödeme"),IF(ABS(G195)&lt;1000,"Banka Masrafı","İnsan İncelemesi"))))</f>
        <v>Tam Eşleşme</v>
      </c>
      <c r="J195" t="str">
        <f>IF(I195="Tam Eşleşme","✓ Kapatılabilir",IF(I195="Kısmi Ödeme","✓ "&amp;H195&amp;" ödeme ile kapatılabilir",IF(I195="Banka Masrafı","✓ ₺"&amp;ABS(G195)&amp;" masraf",IF(I195="Yalnız Defterde","○ Ödeme bekleniyor",IF(I195="Mükerrer Şüphesi","⚠ Manuel kontrol",IF(I195="İnsan İncelemesi","⚠ ₺"&amp;ABS(G195)&amp;" fark - kontrol",""))))))</f>
        <v>✓ Kapatılabilir</v>
      </c>
    </row>
    <row r="196" spans="1:10">
      <c r="A196" t="str">
        <f>Defter!A195</f>
        <v>D-0167</v>
      </c>
      <c r="B196" t="str">
        <f>Defter!C195</f>
        <v>Güven Endüstri 1</v>
      </c>
      <c r="C196" t="str">
        <f>Defter!D195</f>
        <v>FTR-2026-43170</v>
      </c>
      <c r="D196" t="str">
        <f>SUBSTITUTE(SUBSTITUTE(UPPER(C196)," ",""),"-","")</f>
        <v>FTR202643170</v>
      </c>
      <c r="E196" s="8">
        <f>Defter!E195</f>
        <v>145754</v>
      </c>
      <c r="F196" s="8" cm="1">
        <f t="array" ref="F196">SUMPRODUCT((SUBSTITUTE(SUBSTITUTE(UPPER(Banka!$C$5:$C$297)," ",""),"-","")=D196)*Banka!$D$5:$D$297)</f>
        <v>145754</v>
      </c>
      <c r="G196" s="8">
        <f>E196-F196</f>
        <v>0</v>
      </c>
      <c r="H196" cm="1">
        <f t="array" ref="H196">SUMPRODUCT((SUBSTITUTE(SUBSTITUTE(UPPER(Banka!$C$5:$C$297)," ",""),"-","")=D196)*1)</f>
        <v>1</v>
      </c>
      <c r="I196" t="str">
        <f>IF(COUNTIF($D$6:$D$277,D196)&gt;1,"Mükerrer Şüphesi",IF(H196=0,"Yalnız Defterde",IF(G196=0,IF(H196=1,"Tam Eşleşme","Kısmi Ödeme"),IF(ABS(G196)&lt;1000,"Banka Masrafı","İnsan İncelemesi"))))</f>
        <v>Tam Eşleşme</v>
      </c>
      <c r="J196" t="str">
        <f>IF(I196="Tam Eşleşme","✓ Kapatılabilir",IF(I196="Kısmi Ödeme","✓ "&amp;H196&amp;" ödeme ile kapatılabilir",IF(I196="Banka Masrafı","✓ ₺"&amp;ABS(G196)&amp;" masraf",IF(I196="Yalnız Defterde","○ Ödeme bekleniyor",IF(I196="Mükerrer Şüphesi","⚠ Manuel kontrol",IF(I196="İnsan İncelemesi","⚠ ₺"&amp;ABS(G196)&amp;" fark - kontrol",""))))))</f>
        <v>✓ Kapatılabilir</v>
      </c>
    </row>
    <row r="197" spans="1:10">
      <c r="A197" t="str">
        <f>Defter!A196</f>
        <v>D-0248</v>
      </c>
      <c r="B197" t="str">
        <f>Defter!C196</f>
        <v>Hazar Otomotiv 1</v>
      </c>
      <c r="C197" t="str">
        <f>Defter!D196</f>
        <v>FTR-2026-73591</v>
      </c>
      <c r="D197" t="str">
        <f>SUBSTITUTE(SUBSTITUTE(UPPER(C197)," ",""),"-","")</f>
        <v>FTR202673591</v>
      </c>
      <c r="E197" s="8">
        <f>Defter!E196</f>
        <v>18165</v>
      </c>
      <c r="F197" s="8" cm="1">
        <f t="array" ref="F197">SUMPRODUCT((SUBSTITUTE(SUBSTITUTE(UPPER(Banka!$C$5:$C$297)," ",""),"-","")=D197)*Banka!$D$5:$D$297)</f>
        <v>17799</v>
      </c>
      <c r="G197" s="8">
        <f>E197-F197</f>
        <v>366</v>
      </c>
      <c r="H197" cm="1">
        <f t="array" ref="H197">SUMPRODUCT((SUBSTITUTE(SUBSTITUTE(UPPER(Banka!$C$5:$C$297)," ",""),"-","")=D197)*1)</f>
        <v>1</v>
      </c>
      <c r="I197" t="str">
        <f>IF(COUNTIF($D$6:$D$277,D197)&gt;1,"Mükerrer Şüphesi",IF(H197=0,"Yalnız Defterde",IF(G197=0,IF(H197=1,"Tam Eşleşme","Kısmi Ödeme"),IF(ABS(G197)&lt;1000,"Banka Masrafı","İnsan İncelemesi"))))</f>
        <v>Banka Masrafı</v>
      </c>
      <c r="J197" t="str">
        <f>IF(I197="Tam Eşleşme","✓ Kapatılabilir",IF(I197="Kısmi Ödeme","✓ "&amp;H197&amp;" ödeme ile kapatılabilir",IF(I197="Banka Masrafı","✓ ₺"&amp;ABS(G197)&amp;" masraf",IF(I197="Yalnız Defterde","○ Ödeme bekleniyor",IF(I197="Mükerrer Şüphesi","⚠ Manuel kontrol",IF(I197="İnsan İncelemesi","⚠ ₺"&amp;ABS(G197)&amp;" fark - kontrol",""))))))</f>
        <v>✓ ₺366 masraf</v>
      </c>
    </row>
    <row r="198" spans="1:10">
      <c r="A198" t="str">
        <f>Defter!A197</f>
        <v>D-0071</v>
      </c>
      <c r="B198" t="str">
        <f>Defter!C197</f>
        <v>Mavi Endüstri 2</v>
      </c>
      <c r="C198" t="str">
        <f>Defter!D197</f>
        <v>FTR-2026-46597</v>
      </c>
      <c r="D198" t="str">
        <f>SUBSTITUTE(SUBSTITUTE(UPPER(C198)," ",""),"-","")</f>
        <v>FTR202646597</v>
      </c>
      <c r="E198" s="8">
        <f>Defter!E197</f>
        <v>135162</v>
      </c>
      <c r="F198" s="8" cm="1">
        <f t="array" ref="F198">SUMPRODUCT((SUBSTITUTE(SUBSTITUTE(UPPER(Banka!$C$5:$C$297)," ",""),"-","")=D198)*Banka!$D$5:$D$297)</f>
        <v>135162</v>
      </c>
      <c r="G198" s="8">
        <f>E198-F198</f>
        <v>0</v>
      </c>
      <c r="H198" cm="1">
        <f t="array" ref="H198">SUMPRODUCT((SUBSTITUTE(SUBSTITUTE(UPPER(Banka!$C$5:$C$297)," ",""),"-","")=D198)*1)</f>
        <v>1</v>
      </c>
      <c r="I198" t="str">
        <f>IF(COUNTIF($D$6:$D$277,D198)&gt;1,"Mükerrer Şüphesi",IF(H198=0,"Yalnız Defterde",IF(G198=0,IF(H198=1,"Tam Eşleşme","Kısmi Ödeme"),IF(ABS(G198)&lt;1000,"Banka Masrafı","İnsan İncelemesi"))))</f>
        <v>Tam Eşleşme</v>
      </c>
      <c r="J198" t="str">
        <f>IF(I198="Tam Eşleşme","✓ Kapatılabilir",IF(I198="Kısmi Ödeme","✓ "&amp;H198&amp;" ödeme ile kapatılabilir",IF(I198="Banka Masrafı","✓ ₺"&amp;ABS(G198)&amp;" masraf",IF(I198="Yalnız Defterde","○ Ödeme bekleniyor",IF(I198="Mükerrer Şüphesi","⚠ Manuel kontrol",IF(I198="İnsan İncelemesi","⚠ ₺"&amp;ABS(G198)&amp;" fark - kontrol",""))))))</f>
        <v>✓ Kapatılabilir</v>
      </c>
    </row>
    <row r="199" spans="1:10">
      <c r="A199" t="str">
        <f>Defter!A198</f>
        <v>D-0123</v>
      </c>
      <c r="B199" t="str">
        <f>Defter!C198</f>
        <v>Atlas Gıda 3</v>
      </c>
      <c r="C199" t="str">
        <f>Defter!D198</f>
        <v>FTR-2026-73910</v>
      </c>
      <c r="D199" t="str">
        <f>SUBSTITUTE(SUBSTITUTE(UPPER(C199)," ",""),"-","")</f>
        <v>FTR202673910</v>
      </c>
      <c r="E199" s="8">
        <f>Defter!E198</f>
        <v>178489</v>
      </c>
      <c r="F199" s="8" cm="1">
        <f t="array" ref="F199">SUMPRODUCT((SUBSTITUTE(SUBSTITUTE(UPPER(Banka!$C$5:$C$297)," ",""),"-","")=D199)*Banka!$D$5:$D$297)</f>
        <v>178489</v>
      </c>
      <c r="G199" s="8">
        <f>E199-F199</f>
        <v>0</v>
      </c>
      <c r="H199" cm="1">
        <f t="array" ref="H199">SUMPRODUCT((SUBSTITUTE(SUBSTITUTE(UPPER(Banka!$C$5:$C$297)," ",""),"-","")=D199)*1)</f>
        <v>1</v>
      </c>
      <c r="I199" t="str">
        <f>IF(COUNTIF($D$6:$D$277,D199)&gt;1,"Mükerrer Şüphesi",IF(H199=0,"Yalnız Defterde",IF(G199=0,IF(H199=1,"Tam Eşleşme","Kısmi Ödeme"),IF(ABS(G199)&lt;1000,"Banka Masrafı","İnsan İncelemesi"))))</f>
        <v>Tam Eşleşme</v>
      </c>
      <c r="J199" t="str">
        <f>IF(I199="Tam Eşleşme","✓ Kapatılabilir",IF(I199="Kısmi Ödeme","✓ "&amp;H199&amp;" ödeme ile kapatılabilir",IF(I199="Banka Masrafı","✓ ₺"&amp;ABS(G199)&amp;" masraf",IF(I199="Yalnız Defterde","○ Ödeme bekleniyor",IF(I199="Mükerrer Şüphesi","⚠ Manuel kontrol",IF(I199="İnsan İncelemesi","⚠ ₺"&amp;ABS(G199)&amp;" fark - kontrol",""))))))</f>
        <v>✓ Kapatılabilir</v>
      </c>
    </row>
    <row r="200" spans="1:10">
      <c r="A200" t="str">
        <f>Defter!A199</f>
        <v>D-0075</v>
      </c>
      <c r="B200" t="str">
        <f>Defter!C199</f>
        <v>Rota Teknoloji 1</v>
      </c>
      <c r="C200" t="str">
        <f>Defter!D199</f>
        <v>FTR-2026-14859</v>
      </c>
      <c r="D200" t="str">
        <f>SUBSTITUTE(SUBSTITUTE(UPPER(C200)," ",""),"-","")</f>
        <v>FTR202614859</v>
      </c>
      <c r="E200" s="8">
        <f>Defter!E199</f>
        <v>48841</v>
      </c>
      <c r="F200" s="8" cm="1">
        <f t="array" ref="F200">SUMPRODUCT((SUBSTITUTE(SUBSTITUTE(UPPER(Banka!$C$5:$C$297)," ",""),"-","")=D200)*Banka!$D$5:$D$297)</f>
        <v>48841</v>
      </c>
      <c r="G200" s="8">
        <f>E200-F200</f>
        <v>0</v>
      </c>
      <c r="H200" cm="1">
        <f t="array" ref="H200">SUMPRODUCT((SUBSTITUTE(SUBSTITUTE(UPPER(Banka!$C$5:$C$297)," ",""),"-","")=D200)*1)</f>
        <v>1</v>
      </c>
      <c r="I200" t="str">
        <f>IF(COUNTIF($D$6:$D$277,D200)&gt;1,"Mükerrer Şüphesi",IF(H200=0,"Yalnız Defterde",IF(G200=0,IF(H200=1,"Tam Eşleşme","Kısmi Ödeme"),IF(ABS(G200)&lt;1000,"Banka Masrafı","İnsan İncelemesi"))))</f>
        <v>Tam Eşleşme</v>
      </c>
      <c r="J200" t="str">
        <f>IF(I200="Tam Eşleşme","✓ Kapatılabilir",IF(I200="Kısmi Ödeme","✓ "&amp;H200&amp;" ödeme ile kapatılabilir",IF(I200="Banka Masrafı","✓ ₺"&amp;ABS(G200)&amp;" masraf",IF(I200="Yalnız Defterde","○ Ödeme bekleniyor",IF(I200="Mükerrer Şüphesi","⚠ Manuel kontrol",IF(I200="İnsan İncelemesi","⚠ ₺"&amp;ABS(G200)&amp;" fark - kontrol",""))))))</f>
        <v>✓ Kapatılabilir</v>
      </c>
    </row>
    <row r="201" spans="1:10">
      <c r="A201" t="str">
        <f>Defter!A200</f>
        <v>D-0235</v>
      </c>
      <c r="B201" t="str">
        <f>Defter!C200</f>
        <v>Eksen Lojistik 1</v>
      </c>
      <c r="C201" t="str">
        <f>Defter!D200</f>
        <v>FTR-2026-89486</v>
      </c>
      <c r="D201" t="str">
        <f>SUBSTITUTE(SUBSTITUTE(UPPER(C201)," ",""),"-","")</f>
        <v>FTR202689486</v>
      </c>
      <c r="E201" s="8">
        <f>Defter!E200</f>
        <v>258859</v>
      </c>
      <c r="F201" s="8" cm="1">
        <f t="array" ref="F201">SUMPRODUCT((SUBSTITUTE(SUBSTITUTE(UPPER(Banka!$C$5:$C$297)," ",""),"-","")=D201)*Banka!$D$5:$D$297)</f>
        <v>258859</v>
      </c>
      <c r="G201" s="8">
        <f>E201-F201</f>
        <v>0</v>
      </c>
      <c r="H201" cm="1">
        <f t="array" ref="H201">SUMPRODUCT((SUBSTITUTE(SUBSTITUTE(UPPER(Banka!$C$5:$C$297)," ",""),"-","")=D201)*1)</f>
        <v>2</v>
      </c>
      <c r="I201" t="str">
        <f>IF(COUNTIF($D$6:$D$277,D201)&gt;1,"Mükerrer Şüphesi",IF(H201=0,"Yalnız Defterde",IF(G201=0,IF(H201=1,"Tam Eşleşme","Kısmi Ödeme"),IF(ABS(G201)&lt;1000,"Banka Masrafı","İnsan İncelemesi"))))</f>
        <v>Kısmi Ödeme</v>
      </c>
      <c r="J201" t="str">
        <f>IF(I201="Tam Eşleşme","✓ Kapatılabilir",IF(I201="Kısmi Ödeme","✓ "&amp;H201&amp;" ödeme ile kapatılabilir",IF(I201="Banka Masrafı","✓ ₺"&amp;ABS(G201)&amp;" masraf",IF(I201="Yalnız Defterde","○ Ödeme bekleniyor",IF(I201="Mükerrer Şüphesi","⚠ Manuel kontrol",IF(I201="İnsan İncelemesi","⚠ ₺"&amp;ABS(G201)&amp;" fark - kontrol",""))))))</f>
        <v>✓ 2 ödeme ile kapatılabilir</v>
      </c>
    </row>
    <row r="202" spans="1:10">
      <c r="A202" t="str">
        <f>Defter!A201</f>
        <v>D-0083</v>
      </c>
      <c r="B202" t="str">
        <f>Defter!C201</f>
        <v>İdea Gıda 1</v>
      </c>
      <c r="C202" t="str">
        <f>Defter!D201</f>
        <v>FTR-2026-28148</v>
      </c>
      <c r="D202" t="str">
        <f>SUBSTITUTE(SUBSTITUTE(UPPER(C202)," ",""),"-","")</f>
        <v>FTR202628148</v>
      </c>
      <c r="E202" s="8">
        <f>Defter!E201</f>
        <v>175931</v>
      </c>
      <c r="F202" s="8" cm="1">
        <f t="array" ref="F202">SUMPRODUCT((SUBSTITUTE(SUBSTITUTE(UPPER(Banka!$C$5:$C$297)," ",""),"-","")=D202)*Banka!$D$5:$D$297)</f>
        <v>175931</v>
      </c>
      <c r="G202" s="8">
        <f>E202-F202</f>
        <v>0</v>
      </c>
      <c r="H202" cm="1">
        <f t="array" ref="H202">SUMPRODUCT((SUBSTITUTE(SUBSTITUTE(UPPER(Banka!$C$5:$C$297)," ",""),"-","")=D202)*1)</f>
        <v>1</v>
      </c>
      <c r="I202" t="str">
        <f>IF(COUNTIF($D$6:$D$277,D202)&gt;1,"Mükerrer Şüphesi",IF(H202=0,"Yalnız Defterde",IF(G202=0,IF(H202=1,"Tam Eşleşme","Kısmi Ödeme"),IF(ABS(G202)&lt;1000,"Banka Masrafı","İnsan İncelemesi"))))</f>
        <v>Tam Eşleşme</v>
      </c>
      <c r="J202" t="str">
        <f>IF(I202="Tam Eşleşme","✓ Kapatılabilir",IF(I202="Kısmi Ödeme","✓ "&amp;H202&amp;" ödeme ile kapatılabilir",IF(I202="Banka Masrafı","✓ ₺"&amp;ABS(G202)&amp;" masraf",IF(I202="Yalnız Defterde","○ Ödeme bekleniyor",IF(I202="Mükerrer Şüphesi","⚠ Manuel kontrol",IF(I202="İnsan İncelemesi","⚠ ₺"&amp;ABS(G202)&amp;" fark - kontrol",""))))))</f>
        <v>✓ Kapatılabilir</v>
      </c>
    </row>
    <row r="203" spans="1:10">
      <c r="A203" t="str">
        <f>Defter!A202</f>
        <v>D-0040</v>
      </c>
      <c r="B203" t="str">
        <f>Defter!C202</f>
        <v>Doruk Enerji 3</v>
      </c>
      <c r="C203" t="str">
        <f>Defter!D202</f>
        <v>FTR-2026-72973</v>
      </c>
      <c r="D203" t="str">
        <f>SUBSTITUTE(SUBSTITUTE(UPPER(C203)," ",""),"-","")</f>
        <v>FTR202672973</v>
      </c>
      <c r="E203" s="8">
        <f>Defter!E202</f>
        <v>153122</v>
      </c>
      <c r="F203" s="8" cm="1">
        <f t="array" ref="F203">SUMPRODUCT((SUBSTITUTE(SUBSTITUTE(UPPER(Banka!$C$5:$C$297)," ",""),"-","")=D203)*Banka!$D$5:$D$297)</f>
        <v>153122</v>
      </c>
      <c r="G203" s="8">
        <f>E203-F203</f>
        <v>0</v>
      </c>
      <c r="H203" cm="1">
        <f t="array" ref="H203">SUMPRODUCT((SUBSTITUTE(SUBSTITUTE(UPPER(Banka!$C$5:$C$297)," ",""),"-","")=D203)*1)</f>
        <v>1</v>
      </c>
      <c r="I203" t="str">
        <f>IF(COUNTIF($D$6:$D$277,D203)&gt;1,"Mükerrer Şüphesi",IF(H203=0,"Yalnız Defterde",IF(G203=0,IF(H203=1,"Tam Eşleşme","Kısmi Ödeme"),IF(ABS(G203)&lt;1000,"Banka Masrafı","İnsan İncelemesi"))))</f>
        <v>Tam Eşleşme</v>
      </c>
      <c r="J203" t="str">
        <f>IF(I203="Tam Eşleşme","✓ Kapatılabilir",IF(I203="Kısmi Ödeme","✓ "&amp;H203&amp;" ödeme ile kapatılabilir",IF(I203="Banka Masrafı","✓ ₺"&amp;ABS(G203)&amp;" masraf",IF(I203="Yalnız Defterde","○ Ödeme bekleniyor",IF(I203="Mükerrer Şüphesi","⚠ Manuel kontrol",IF(I203="İnsan İncelemesi","⚠ ₺"&amp;ABS(G203)&amp;" fark - kontrol",""))))))</f>
        <v>✓ Kapatılabilir</v>
      </c>
    </row>
    <row r="204" spans="1:10">
      <c r="A204" t="str">
        <f>Defter!A203</f>
        <v>D-0201</v>
      </c>
      <c r="B204" t="str">
        <f>Defter!C203</f>
        <v>Sentez Endüstri 3</v>
      </c>
      <c r="C204" t="str">
        <f>Defter!D203</f>
        <v>FTR-2026-51978</v>
      </c>
      <c r="D204" t="str">
        <f>SUBSTITUTE(SUBSTITUTE(UPPER(C204)," ",""),"-","")</f>
        <v>FTR202651978</v>
      </c>
      <c r="E204" s="8">
        <f>Defter!E203</f>
        <v>42038</v>
      </c>
      <c r="F204" s="8" cm="1">
        <f t="array" ref="F204">SUMPRODUCT((SUBSTITUTE(SUBSTITUTE(UPPER(Banka!$C$5:$C$297)," ",""),"-","")=D204)*Banka!$D$5:$D$297)</f>
        <v>42038</v>
      </c>
      <c r="G204" s="8">
        <f>E204-F204</f>
        <v>0</v>
      </c>
      <c r="H204" cm="1">
        <f t="array" ref="H204">SUMPRODUCT((SUBSTITUTE(SUBSTITUTE(UPPER(Banka!$C$5:$C$297)," ",""),"-","")=D204)*1)</f>
        <v>1</v>
      </c>
      <c r="I204" t="str">
        <f>IF(COUNTIF($D$6:$D$277,D204)&gt;1,"Mükerrer Şüphesi",IF(H204=0,"Yalnız Defterde",IF(G204=0,IF(H204=1,"Tam Eşleşme","Kısmi Ödeme"),IF(ABS(G204)&lt;1000,"Banka Masrafı","İnsan İncelemesi"))))</f>
        <v>Tam Eşleşme</v>
      </c>
      <c r="J204" t="str">
        <f>IF(I204="Tam Eşleşme","✓ Kapatılabilir",IF(I204="Kısmi Ödeme","✓ "&amp;H204&amp;" ödeme ile kapatılabilir",IF(I204="Banka Masrafı","✓ ₺"&amp;ABS(G204)&amp;" masraf",IF(I204="Yalnız Defterde","○ Ödeme bekleniyor",IF(I204="Mükerrer Şüphesi","⚠ Manuel kontrol",IF(I204="İnsan İncelemesi","⚠ ₺"&amp;ABS(G204)&amp;" fark - kontrol",""))))))</f>
        <v>✓ Kapatılabilir</v>
      </c>
    </row>
    <row r="205" spans="1:10">
      <c r="A205" t="str">
        <f>Defter!A204</f>
        <v>D-0067</v>
      </c>
      <c r="B205" t="str">
        <f>Defter!C204</f>
        <v>Orion Teknoloji 3</v>
      </c>
      <c r="C205" t="str">
        <f>Defter!D204</f>
        <v>FTR-2026-35214</v>
      </c>
      <c r="D205" t="str">
        <f>SUBSTITUTE(SUBSTITUTE(UPPER(C205)," ",""),"-","")</f>
        <v>FTR202635214</v>
      </c>
      <c r="E205" s="8">
        <f>Defter!E204</f>
        <v>220225</v>
      </c>
      <c r="F205" s="8" cm="1">
        <f t="array" ref="F205">SUMPRODUCT((SUBSTITUTE(SUBSTITUTE(UPPER(Banka!$C$5:$C$297)," ",""),"-","")=D205)*Banka!$D$5:$D$297)</f>
        <v>220225</v>
      </c>
      <c r="G205" s="8">
        <f>E205-F205</f>
        <v>0</v>
      </c>
      <c r="H205" cm="1">
        <f t="array" ref="H205">SUMPRODUCT((SUBSTITUTE(SUBSTITUTE(UPPER(Banka!$C$5:$C$297)," ",""),"-","")=D205)*1)</f>
        <v>1</v>
      </c>
      <c r="I205" t="str">
        <f>IF(COUNTIF($D$6:$D$277,D205)&gt;1,"Mükerrer Şüphesi",IF(H205=0,"Yalnız Defterde",IF(G205=0,IF(H205=1,"Tam Eşleşme","Kısmi Ödeme"),IF(ABS(G205)&lt;1000,"Banka Masrafı","İnsan İncelemesi"))))</f>
        <v>Tam Eşleşme</v>
      </c>
      <c r="J205" t="str">
        <f>IF(I205="Tam Eşleşme","✓ Kapatılabilir",IF(I205="Kısmi Ödeme","✓ "&amp;H205&amp;" ödeme ile kapatılabilir",IF(I205="Banka Masrafı","✓ ₺"&amp;ABS(G205)&amp;" masraf",IF(I205="Yalnız Defterde","○ Ödeme bekleniyor",IF(I205="Mükerrer Şüphesi","⚠ Manuel kontrol",IF(I205="İnsan İncelemesi","⚠ ₺"&amp;ABS(G205)&amp;" fark - kontrol",""))))))</f>
        <v>✓ Kapatılabilir</v>
      </c>
    </row>
    <row r="206" spans="1:10">
      <c r="A206" t="str">
        <f>Defter!A205</f>
        <v>D-0227</v>
      </c>
      <c r="B206" t="str">
        <f>Defter!C205</f>
        <v>Ufuk Endüstri 1</v>
      </c>
      <c r="C206" t="str">
        <f>Defter!D205</f>
        <v>FTR-2026-96715</v>
      </c>
      <c r="D206" t="str">
        <f>SUBSTITUTE(SUBSTITUTE(UPPER(C206)," ",""),"-","")</f>
        <v>FTR202696715</v>
      </c>
      <c r="E206" s="8">
        <f>Defter!E205</f>
        <v>88572</v>
      </c>
      <c r="F206" s="8" cm="1">
        <f t="array" ref="F206">SUMPRODUCT((SUBSTITUTE(SUBSTITUTE(UPPER(Banka!$C$5:$C$297)," ",""),"-","")=D206)*Banka!$D$5:$D$297)</f>
        <v>88572</v>
      </c>
      <c r="G206" s="8">
        <f>E206-F206</f>
        <v>0</v>
      </c>
      <c r="H206" cm="1">
        <f t="array" ref="H206">SUMPRODUCT((SUBSTITUTE(SUBSTITUTE(UPPER(Banka!$C$5:$C$297)," ",""),"-","")=D206)*1)</f>
        <v>2</v>
      </c>
      <c r="I206" t="str">
        <f>IF(COUNTIF($D$6:$D$277,D206)&gt;1,"Mükerrer Şüphesi",IF(H206=0,"Yalnız Defterde",IF(G206=0,IF(H206=1,"Tam Eşleşme","Kısmi Ödeme"),IF(ABS(G206)&lt;1000,"Banka Masrafı","İnsan İncelemesi"))))</f>
        <v>Kısmi Ödeme</v>
      </c>
      <c r="J206" t="str">
        <f>IF(I206="Tam Eşleşme","✓ Kapatılabilir",IF(I206="Kısmi Ödeme","✓ "&amp;H206&amp;" ödeme ile kapatılabilir",IF(I206="Banka Masrafı","✓ ₺"&amp;ABS(G206)&amp;" masraf",IF(I206="Yalnız Defterde","○ Ödeme bekleniyor",IF(I206="Mükerrer Şüphesi","⚠ Manuel kontrol",IF(I206="İnsan İncelemesi","⚠ ₺"&amp;ABS(G206)&amp;" fark - kontrol",""))))))</f>
        <v>✓ 2 ödeme ile kapatılabilir</v>
      </c>
    </row>
    <row r="207" spans="1:10">
      <c r="A207" t="str">
        <f>Defter!A206</f>
        <v>D-0207</v>
      </c>
      <c r="B207" t="str">
        <f>Defter!C206</f>
        <v>Eksen Lojistik 1</v>
      </c>
      <c r="C207" t="str">
        <f>Defter!D206</f>
        <v>FTR-2026-22352</v>
      </c>
      <c r="D207" t="str">
        <f>SUBSTITUTE(SUBSTITUTE(UPPER(C207)," ",""),"-","")</f>
        <v>FTR202622352</v>
      </c>
      <c r="E207" s="8">
        <f>Defter!E206</f>
        <v>116425</v>
      </c>
      <c r="F207" s="8" cm="1">
        <f t="array" ref="F207">SUMPRODUCT((SUBSTITUTE(SUBSTITUTE(UPPER(Banka!$C$5:$C$297)," ",""),"-","")=D207)*Banka!$D$5:$D$297)</f>
        <v>116425</v>
      </c>
      <c r="G207" s="8">
        <f>E207-F207</f>
        <v>0</v>
      </c>
      <c r="H207" cm="1">
        <f t="array" ref="H207">SUMPRODUCT((SUBSTITUTE(SUBSTITUTE(UPPER(Banka!$C$5:$C$297)," ",""),"-","")=D207)*1)</f>
        <v>1</v>
      </c>
      <c r="I207" t="str">
        <f>IF(COUNTIF($D$6:$D$277,D207)&gt;1,"Mükerrer Şüphesi",IF(H207=0,"Yalnız Defterde",IF(G207=0,IF(H207=1,"Tam Eşleşme","Kısmi Ödeme"),IF(ABS(G207)&lt;1000,"Banka Masrafı","İnsan İncelemesi"))))</f>
        <v>Tam Eşleşme</v>
      </c>
      <c r="J207" t="str">
        <f>IF(I207="Tam Eşleşme","✓ Kapatılabilir",IF(I207="Kısmi Ödeme","✓ "&amp;H207&amp;" ödeme ile kapatılabilir",IF(I207="Banka Masrafı","✓ ₺"&amp;ABS(G207)&amp;" masraf",IF(I207="Yalnız Defterde","○ Ödeme bekleniyor",IF(I207="Mükerrer Şüphesi","⚠ Manuel kontrol",IF(I207="İnsan İncelemesi","⚠ ₺"&amp;ABS(G207)&amp;" fark - kontrol",""))))))</f>
        <v>✓ Kapatılabilir</v>
      </c>
    </row>
    <row r="208" spans="1:10">
      <c r="A208" t="str">
        <f>Defter!A207</f>
        <v>D-0101</v>
      </c>
      <c r="B208" t="str">
        <f>Defter!C207</f>
        <v>Güven Endüstri 1</v>
      </c>
      <c r="C208" t="str">
        <f>Defter!D207</f>
        <v>FTR-2026-68420</v>
      </c>
      <c r="D208" t="str">
        <f>SUBSTITUTE(SUBSTITUTE(UPPER(C208)," ",""),"-","")</f>
        <v>FTR202668420</v>
      </c>
      <c r="E208" s="8">
        <f>Defter!E207</f>
        <v>238121</v>
      </c>
      <c r="F208" s="8" cm="1">
        <f t="array" ref="F208">SUMPRODUCT((SUBSTITUTE(SUBSTITUTE(UPPER(Banka!$C$5:$C$297)," ",""),"-","")=D208)*Banka!$D$5:$D$297)</f>
        <v>238121</v>
      </c>
      <c r="G208" s="8">
        <f>E208-F208</f>
        <v>0</v>
      </c>
      <c r="H208" cm="1">
        <f t="array" ref="H208">SUMPRODUCT((SUBSTITUTE(SUBSTITUTE(UPPER(Banka!$C$5:$C$297)," ",""),"-","")=D208)*1)</f>
        <v>1</v>
      </c>
      <c r="I208" t="str">
        <f>IF(COUNTIF($D$6:$D$277,D208)&gt;1,"Mükerrer Şüphesi",IF(H208=0,"Yalnız Defterde",IF(G208=0,IF(H208=1,"Tam Eşleşme","Kısmi Ödeme"),IF(ABS(G208)&lt;1000,"Banka Masrafı","İnsan İncelemesi"))))</f>
        <v>Tam Eşleşme</v>
      </c>
      <c r="J208" t="str">
        <f>IF(I208="Tam Eşleşme","✓ Kapatılabilir",IF(I208="Kısmi Ödeme","✓ "&amp;H208&amp;" ödeme ile kapatılabilir",IF(I208="Banka Masrafı","✓ ₺"&amp;ABS(G208)&amp;" masraf",IF(I208="Yalnız Defterde","○ Ödeme bekleniyor",IF(I208="Mükerrer Şüphesi","⚠ Manuel kontrol",IF(I208="İnsan İncelemesi","⚠ ₺"&amp;ABS(G208)&amp;" fark - kontrol",""))))))</f>
        <v>✓ Kapatılabilir</v>
      </c>
    </row>
    <row r="209" spans="1:10">
      <c r="A209" t="str">
        <f>Defter!A208</f>
        <v>D-0141</v>
      </c>
      <c r="B209" t="str">
        <f>Defter!C208</f>
        <v>Rota Enerji 3</v>
      </c>
      <c r="C209" t="str">
        <f>Defter!D208</f>
        <v>FTR-2026-39947</v>
      </c>
      <c r="D209" t="str">
        <f>SUBSTITUTE(SUBSTITUTE(UPPER(C209)," ",""),"-","")</f>
        <v>FTR202639947</v>
      </c>
      <c r="E209" s="8">
        <f>Defter!E208</f>
        <v>133783</v>
      </c>
      <c r="F209" s="8" cm="1">
        <f t="array" ref="F209">SUMPRODUCT((SUBSTITUTE(SUBSTITUTE(UPPER(Banka!$C$5:$C$297)," ",""),"-","")=D209)*Banka!$D$5:$D$297)</f>
        <v>133783</v>
      </c>
      <c r="G209" s="8">
        <f>E209-F209</f>
        <v>0</v>
      </c>
      <c r="H209" cm="1">
        <f t="array" ref="H209">SUMPRODUCT((SUBSTITUTE(SUBSTITUTE(UPPER(Banka!$C$5:$C$297)," ",""),"-","")=D209)*1)</f>
        <v>1</v>
      </c>
      <c r="I209" t="str">
        <f>IF(COUNTIF($D$6:$D$277,D209)&gt;1,"Mükerrer Şüphesi",IF(H209=0,"Yalnız Defterde",IF(G209=0,IF(H209=1,"Tam Eşleşme","Kısmi Ödeme"),IF(ABS(G209)&lt;1000,"Banka Masrafı","İnsan İncelemesi"))))</f>
        <v>Tam Eşleşme</v>
      </c>
      <c r="J209" t="str">
        <f>IF(I209="Tam Eşleşme","✓ Kapatılabilir",IF(I209="Kısmi Ödeme","✓ "&amp;H209&amp;" ödeme ile kapatılabilir",IF(I209="Banka Masrafı","✓ ₺"&amp;ABS(G209)&amp;" masraf",IF(I209="Yalnız Defterde","○ Ödeme bekleniyor",IF(I209="Mükerrer Şüphesi","⚠ Manuel kontrol",IF(I209="İnsan İncelemesi","⚠ ₺"&amp;ABS(G209)&amp;" fark - kontrol",""))))))</f>
        <v>✓ Kapatılabilir</v>
      </c>
    </row>
    <row r="210" spans="1:10">
      <c r="A210" t="str">
        <f>Defter!A209</f>
        <v>D-0204</v>
      </c>
      <c r="B210" t="str">
        <f>Defter!C209</f>
        <v>Atlas Gıda 3</v>
      </c>
      <c r="C210" t="str">
        <f>Defter!D209</f>
        <v>FTR-2026-24663</v>
      </c>
      <c r="D210" t="str">
        <f>SUBSTITUTE(SUBSTITUTE(UPPER(C210)," ",""),"-","")</f>
        <v>FTR202624663</v>
      </c>
      <c r="E210" s="8">
        <f>Defter!E209</f>
        <v>216585</v>
      </c>
      <c r="F210" s="8" cm="1">
        <f t="array" ref="F210">SUMPRODUCT((SUBSTITUTE(SUBSTITUTE(UPPER(Banka!$C$5:$C$297)," ",""),"-","")=D210)*Banka!$D$5:$D$297)</f>
        <v>216585</v>
      </c>
      <c r="G210" s="8">
        <f>E210-F210</f>
        <v>0</v>
      </c>
      <c r="H210" cm="1">
        <f t="array" ref="H210">SUMPRODUCT((SUBSTITUTE(SUBSTITUTE(UPPER(Banka!$C$5:$C$297)," ",""),"-","")=D210)*1)</f>
        <v>1</v>
      </c>
      <c r="I210" t="str">
        <f>IF(COUNTIF($D$6:$D$277,D210)&gt;1,"Mükerrer Şüphesi",IF(H210=0,"Yalnız Defterde",IF(G210=0,IF(H210=1,"Tam Eşleşme","Kısmi Ödeme"),IF(ABS(G210)&lt;1000,"Banka Masrafı","İnsan İncelemesi"))))</f>
        <v>Tam Eşleşme</v>
      </c>
      <c r="J210" t="str">
        <f>IF(I210="Tam Eşleşme","✓ Kapatılabilir",IF(I210="Kısmi Ödeme","✓ "&amp;H210&amp;" ödeme ile kapatılabilir",IF(I210="Banka Masrafı","✓ ₺"&amp;ABS(G210)&amp;" masraf",IF(I210="Yalnız Defterde","○ Ödeme bekleniyor",IF(I210="Mükerrer Şüphesi","⚠ Manuel kontrol",IF(I210="İnsan İncelemesi","⚠ ₺"&amp;ABS(G210)&amp;" fark - kontrol",""))))))</f>
        <v>✓ Kapatılabilir</v>
      </c>
    </row>
    <row r="211" spans="1:10">
      <c r="A211" t="str">
        <f>Defter!A210</f>
        <v>D-0268</v>
      </c>
      <c r="B211" t="str">
        <f>Defter!C210</f>
        <v>Mavi Otomotiv 3</v>
      </c>
      <c r="C211" t="str">
        <f>Defter!D210</f>
        <v>FTR-2026-73435</v>
      </c>
      <c r="D211" t="str">
        <f>SUBSTITUTE(SUBSTITUTE(UPPER(C211)," ",""),"-","")</f>
        <v>FTR202673435</v>
      </c>
      <c r="E211" s="8">
        <f>Defter!E210</f>
        <v>126085</v>
      </c>
      <c r="F211" s="8" cm="1">
        <f t="array" ref="F211">SUMPRODUCT((SUBSTITUTE(SUBSTITUTE(UPPER(Banka!$C$5:$C$297)," ",""),"-","")=D211)*Banka!$D$5:$D$297)</f>
        <v>0</v>
      </c>
      <c r="G211" s="8">
        <f>E211-F211</f>
        <v>126085</v>
      </c>
      <c r="H211" cm="1">
        <f t="array" ref="H211">SUMPRODUCT((SUBSTITUTE(SUBSTITUTE(UPPER(Banka!$C$5:$C$297)," ",""),"-","")=D211)*1)</f>
        <v>0</v>
      </c>
      <c r="I211" t="str">
        <f>IF(COUNTIF($D$6:$D$277,D211)&gt;1,"Mükerrer Şüphesi",IF(H211=0,"Yalnız Defterde",IF(G211=0,IF(H211=1,"Tam Eşleşme","Kısmi Ödeme"),IF(ABS(G211)&lt;1000,"Banka Masrafı","İnsan İncelemesi"))))</f>
        <v>Yalnız Defterde</v>
      </c>
      <c r="J211" t="str">
        <f>IF(I211="Tam Eşleşme","✓ Kapatılabilir",IF(I211="Kısmi Ödeme","✓ "&amp;H211&amp;" ödeme ile kapatılabilir",IF(I211="Banka Masrafı","✓ ₺"&amp;ABS(G211)&amp;" masraf",IF(I211="Yalnız Defterde","○ Ödeme bekleniyor",IF(I211="Mükerrer Şüphesi","⚠ Manuel kontrol",IF(I211="İnsan İncelemesi","⚠ ₺"&amp;ABS(G211)&amp;" fark - kontrol",""))))))</f>
        <v>○ Ödeme bekleniyor</v>
      </c>
    </row>
    <row r="212" spans="1:10">
      <c r="A212" t="str">
        <f>Defter!A211</f>
        <v>D-0057</v>
      </c>
      <c r="B212" t="str">
        <f>Defter!C211</f>
        <v>Vadi Teknoloji 3</v>
      </c>
      <c r="C212" t="str">
        <f>Defter!D211</f>
        <v>FTR-2026-54421</v>
      </c>
      <c r="D212" t="str">
        <f>SUBSTITUTE(SUBSTITUTE(UPPER(C212)," ",""),"-","")</f>
        <v>FTR202654421</v>
      </c>
      <c r="E212" s="8">
        <f>Defter!E211</f>
        <v>30592</v>
      </c>
      <c r="F212" s="8" cm="1">
        <f t="array" ref="F212">SUMPRODUCT((SUBSTITUTE(SUBSTITUTE(UPPER(Banka!$C$5:$C$297)," ",""),"-","")=D212)*Banka!$D$5:$D$297)</f>
        <v>30592</v>
      </c>
      <c r="G212" s="8">
        <f>E212-F212</f>
        <v>0</v>
      </c>
      <c r="H212" cm="1">
        <f t="array" ref="H212">SUMPRODUCT((SUBSTITUTE(SUBSTITUTE(UPPER(Banka!$C$5:$C$297)," ",""),"-","")=D212)*1)</f>
        <v>1</v>
      </c>
      <c r="I212" t="str">
        <f>IF(COUNTIF($D$6:$D$277,D212)&gt;1,"Mükerrer Şüphesi",IF(H212=0,"Yalnız Defterde",IF(G212=0,IF(H212=1,"Tam Eşleşme","Kısmi Ödeme"),IF(ABS(G212)&lt;1000,"Banka Masrafı","İnsan İncelemesi"))))</f>
        <v>Tam Eşleşme</v>
      </c>
      <c r="J212" t="str">
        <f>IF(I212="Tam Eşleşme","✓ Kapatılabilir",IF(I212="Kısmi Ödeme","✓ "&amp;H212&amp;" ödeme ile kapatılabilir",IF(I212="Banka Masrafı","✓ ₺"&amp;ABS(G212)&amp;" masraf",IF(I212="Yalnız Defterde","○ Ödeme bekleniyor",IF(I212="Mükerrer Şüphesi","⚠ Manuel kontrol",IF(I212="İnsan İncelemesi","⚠ ₺"&amp;ABS(G212)&amp;" fark - kontrol",""))))))</f>
        <v>✓ Kapatılabilir</v>
      </c>
    </row>
    <row r="213" spans="1:10">
      <c r="A213" t="str">
        <f>Defter!A212</f>
        <v>D-0113</v>
      </c>
      <c r="B213" t="str">
        <f>Defter!C212</f>
        <v>Vadi Otomotiv 1</v>
      </c>
      <c r="C213" t="str">
        <f>Defter!D212</f>
        <v>FTR-2026-93306</v>
      </c>
      <c r="D213" t="str">
        <f>SUBSTITUTE(SUBSTITUTE(UPPER(C213)," ",""),"-","")</f>
        <v>FTR202693306</v>
      </c>
      <c r="E213" s="8">
        <f>Defter!E212</f>
        <v>228813</v>
      </c>
      <c r="F213" s="8" cm="1">
        <f t="array" ref="F213">SUMPRODUCT((SUBSTITUTE(SUBSTITUTE(UPPER(Banka!$C$5:$C$297)," ",""),"-","")=D213)*Banka!$D$5:$D$297)</f>
        <v>228813</v>
      </c>
      <c r="G213" s="8">
        <f>E213-F213</f>
        <v>0</v>
      </c>
      <c r="H213" cm="1">
        <f t="array" ref="H213">SUMPRODUCT((SUBSTITUTE(SUBSTITUTE(UPPER(Banka!$C$5:$C$297)," ",""),"-","")=D213)*1)</f>
        <v>1</v>
      </c>
      <c r="I213" t="str">
        <f>IF(COUNTIF($D$6:$D$277,D213)&gt;1,"Mükerrer Şüphesi",IF(H213=0,"Yalnız Defterde",IF(G213=0,IF(H213=1,"Tam Eşleşme","Kısmi Ödeme"),IF(ABS(G213)&lt;1000,"Banka Masrafı","İnsan İncelemesi"))))</f>
        <v>Tam Eşleşme</v>
      </c>
      <c r="J213" t="str">
        <f>IF(I213="Tam Eşleşme","✓ Kapatılabilir",IF(I213="Kısmi Ödeme","✓ "&amp;H213&amp;" ödeme ile kapatılabilir",IF(I213="Banka Masrafı","✓ ₺"&amp;ABS(G213)&amp;" masraf",IF(I213="Yalnız Defterde","○ Ödeme bekleniyor",IF(I213="Mükerrer Şüphesi","⚠ Manuel kontrol",IF(I213="İnsan İncelemesi","⚠ ₺"&amp;ABS(G213)&amp;" fark - kontrol",""))))))</f>
        <v>✓ Kapatılabilir</v>
      </c>
    </row>
    <row r="214" spans="1:10">
      <c r="A214" t="str">
        <f>Defter!A213</f>
        <v>D-0206</v>
      </c>
      <c r="B214" t="str">
        <f>Defter!C213</f>
        <v>Güven Gıda 3</v>
      </c>
      <c r="C214" t="str">
        <f>Defter!D213</f>
        <v>FTR-2026-15409</v>
      </c>
      <c r="D214" t="str">
        <f>SUBSTITUTE(SUBSTITUTE(UPPER(C214)," ",""),"-","")</f>
        <v>FTR202615409</v>
      </c>
      <c r="E214" s="8">
        <f>Defter!E213</f>
        <v>174722</v>
      </c>
      <c r="F214" s="8" cm="1">
        <f t="array" ref="F214">SUMPRODUCT((SUBSTITUTE(SUBSTITUTE(UPPER(Banka!$C$5:$C$297)," ",""),"-","")=D214)*Banka!$D$5:$D$297)</f>
        <v>174722</v>
      </c>
      <c r="G214" s="8">
        <f>E214-F214</f>
        <v>0</v>
      </c>
      <c r="H214" cm="1">
        <f t="array" ref="H214">SUMPRODUCT((SUBSTITUTE(SUBSTITUTE(UPPER(Banka!$C$5:$C$297)," ",""),"-","")=D214)*1)</f>
        <v>1</v>
      </c>
      <c r="I214" t="str">
        <f>IF(COUNTIF($D$6:$D$277,D214)&gt;1,"Mükerrer Şüphesi",IF(H214=0,"Yalnız Defterde",IF(G214=0,IF(H214=1,"Tam Eşleşme","Kısmi Ödeme"),IF(ABS(G214)&lt;1000,"Banka Masrafı","İnsan İncelemesi"))))</f>
        <v>Tam Eşleşme</v>
      </c>
      <c r="J214" t="str">
        <f>IF(I214="Tam Eşleşme","✓ Kapatılabilir",IF(I214="Kısmi Ödeme","✓ "&amp;H214&amp;" ödeme ile kapatılabilir",IF(I214="Banka Masrafı","✓ ₺"&amp;ABS(G214)&amp;" masraf",IF(I214="Yalnız Defterde","○ Ödeme bekleniyor",IF(I214="Mükerrer Şüphesi","⚠ Manuel kontrol",IF(I214="İnsan İncelemesi","⚠ ₺"&amp;ABS(G214)&amp;" fark - kontrol",""))))))</f>
        <v>✓ Kapatılabilir</v>
      </c>
    </row>
    <row r="215" spans="1:10">
      <c r="A215" t="str">
        <f>Defter!A214</f>
        <v>D-0020</v>
      </c>
      <c r="B215" t="str">
        <f>Defter!C214</f>
        <v>Rota Enerji 3</v>
      </c>
      <c r="C215" t="str">
        <f>Defter!D214</f>
        <v>FTR-2026-71263</v>
      </c>
      <c r="D215" t="str">
        <f>SUBSTITUTE(SUBSTITUTE(UPPER(C215)," ",""),"-","")</f>
        <v>FTR202671263</v>
      </c>
      <c r="E215" s="8">
        <f>Defter!E214</f>
        <v>149023</v>
      </c>
      <c r="F215" s="8" cm="1">
        <f t="array" ref="F215">SUMPRODUCT((SUBSTITUTE(SUBSTITUTE(UPPER(Banka!$C$5:$C$297)," ",""),"-","")=D215)*Banka!$D$5:$D$297)</f>
        <v>149023</v>
      </c>
      <c r="G215" s="8">
        <f>E215-F215</f>
        <v>0</v>
      </c>
      <c r="H215" cm="1">
        <f t="array" ref="H215">SUMPRODUCT((SUBSTITUTE(SUBSTITUTE(UPPER(Banka!$C$5:$C$297)," ",""),"-","")=D215)*1)</f>
        <v>1</v>
      </c>
      <c r="I215" t="str">
        <f>IF(COUNTIF($D$6:$D$277,D215)&gt;1,"Mükerrer Şüphesi",IF(H215=0,"Yalnız Defterde",IF(G215=0,IF(H215=1,"Tam Eşleşme","Kısmi Ödeme"),IF(ABS(G215)&lt;1000,"Banka Masrafı","İnsan İncelemesi"))))</f>
        <v>Tam Eşleşme</v>
      </c>
      <c r="J215" t="str">
        <f>IF(I215="Tam Eşleşme","✓ Kapatılabilir",IF(I215="Kısmi Ödeme","✓ "&amp;H215&amp;" ödeme ile kapatılabilir",IF(I215="Banka Masrafı","✓ ₺"&amp;ABS(G215)&amp;" masraf",IF(I215="Yalnız Defterde","○ Ödeme bekleniyor",IF(I215="Mükerrer Şüphesi","⚠ Manuel kontrol",IF(I215="İnsan İncelemesi","⚠ ₺"&amp;ABS(G215)&amp;" fark - kontrol",""))))))</f>
        <v>✓ Kapatılabilir</v>
      </c>
    </row>
    <row r="216" spans="1:10">
      <c r="A216" t="str">
        <f>Defter!A215</f>
        <v>D-0125</v>
      </c>
      <c r="B216" t="str">
        <f>Defter!C215</f>
        <v>Güven Otomotiv 2</v>
      </c>
      <c r="C216" t="str">
        <f>Defter!D215</f>
        <v>FTR-2026-56925</v>
      </c>
      <c r="D216" t="str">
        <f>SUBSTITUTE(SUBSTITUTE(UPPER(C216)," ",""),"-","")</f>
        <v>FTR202656925</v>
      </c>
      <c r="E216" s="8">
        <f>Defter!E215</f>
        <v>44184</v>
      </c>
      <c r="F216" s="8" cm="1">
        <f t="array" ref="F216">SUMPRODUCT((SUBSTITUTE(SUBSTITUTE(UPPER(Banka!$C$5:$C$297)," ",""),"-","")=D216)*Banka!$D$5:$D$297)</f>
        <v>44184</v>
      </c>
      <c r="G216" s="8">
        <f>E216-F216</f>
        <v>0</v>
      </c>
      <c r="H216" cm="1">
        <f t="array" ref="H216">SUMPRODUCT((SUBSTITUTE(SUBSTITUTE(UPPER(Banka!$C$5:$C$297)," ",""),"-","")=D216)*1)</f>
        <v>1</v>
      </c>
      <c r="I216" t="str">
        <f>IF(COUNTIF($D$6:$D$277,D216)&gt;1,"Mükerrer Şüphesi",IF(H216=0,"Yalnız Defterde",IF(G216=0,IF(H216=1,"Tam Eşleşme","Kısmi Ödeme"),IF(ABS(G216)&lt;1000,"Banka Masrafı","İnsan İncelemesi"))))</f>
        <v>Tam Eşleşme</v>
      </c>
      <c r="J216" t="str">
        <f>IF(I216="Tam Eşleşme","✓ Kapatılabilir",IF(I216="Kısmi Ödeme","✓ "&amp;H216&amp;" ödeme ile kapatılabilir",IF(I216="Banka Masrafı","✓ ₺"&amp;ABS(G216)&amp;" masraf",IF(I216="Yalnız Defterde","○ Ödeme bekleniyor",IF(I216="Mükerrer Şüphesi","⚠ Manuel kontrol",IF(I216="İnsan İncelemesi","⚠ ₺"&amp;ABS(G216)&amp;" fark - kontrol",""))))))</f>
        <v>✓ Kapatılabilir</v>
      </c>
    </row>
    <row r="217" spans="1:10">
      <c r="A217" t="str">
        <f>Defter!A216</f>
        <v>D-0176</v>
      </c>
      <c r="B217" t="str">
        <f>Defter!C216</f>
        <v>Tuna Enerji 1</v>
      </c>
      <c r="C217" t="str">
        <f>Defter!D216</f>
        <v>FTR-2026-51897</v>
      </c>
      <c r="D217" t="str">
        <f>SUBSTITUTE(SUBSTITUTE(UPPER(C217)," ",""),"-","")</f>
        <v>FTR202651897</v>
      </c>
      <c r="E217" s="8">
        <f>Defter!E216</f>
        <v>216737</v>
      </c>
      <c r="F217" s="8" cm="1">
        <f t="array" ref="F217">SUMPRODUCT((SUBSTITUTE(SUBSTITUTE(UPPER(Banka!$C$5:$C$297)," ",""),"-","")=D217)*Banka!$D$5:$D$297)</f>
        <v>216737</v>
      </c>
      <c r="G217" s="8">
        <f>E217-F217</f>
        <v>0</v>
      </c>
      <c r="H217" cm="1">
        <f t="array" ref="H217">SUMPRODUCT((SUBSTITUTE(SUBSTITUTE(UPPER(Banka!$C$5:$C$297)," ",""),"-","")=D217)*1)</f>
        <v>1</v>
      </c>
      <c r="I217" t="str">
        <f>IF(COUNTIF($D$6:$D$277,D217)&gt;1,"Mükerrer Şüphesi",IF(H217=0,"Yalnız Defterde",IF(G217=0,IF(H217=1,"Tam Eşleşme","Kısmi Ödeme"),IF(ABS(G217)&lt;1000,"Banka Masrafı","İnsan İncelemesi"))))</f>
        <v>Tam Eşleşme</v>
      </c>
      <c r="J217" t="str">
        <f>IF(I217="Tam Eşleşme","✓ Kapatılabilir",IF(I217="Kısmi Ödeme","✓ "&amp;H217&amp;" ödeme ile kapatılabilir",IF(I217="Banka Masrafı","✓ ₺"&amp;ABS(G217)&amp;" masraf",IF(I217="Yalnız Defterde","○ Ödeme bekleniyor",IF(I217="Mükerrer Şüphesi","⚠ Manuel kontrol",IF(I217="İnsan İncelemesi","⚠ ₺"&amp;ABS(G217)&amp;" fark - kontrol",""))))))</f>
        <v>✓ Kapatılabilir</v>
      </c>
    </row>
    <row r="218" spans="1:10">
      <c r="A218" t="str">
        <f>Defter!A217</f>
        <v>D-0252</v>
      </c>
      <c r="B218" t="str">
        <f>Defter!C217</f>
        <v>İdea Teknoloji 2</v>
      </c>
      <c r="C218" t="str">
        <f>Defter!D217</f>
        <v>FTR-2026-91179</v>
      </c>
      <c r="D218" t="str">
        <f>SUBSTITUTE(SUBSTITUTE(UPPER(C218)," ",""),"-","")</f>
        <v>FTR202691179</v>
      </c>
      <c r="E218" s="8">
        <f>Defter!E217</f>
        <v>246790</v>
      </c>
      <c r="F218" s="8" cm="1">
        <f t="array" ref="F218">SUMPRODUCT((SUBSTITUTE(SUBSTITUTE(UPPER(Banka!$C$5:$C$297)," ",""),"-","")=D218)*Banka!$D$5:$D$297)</f>
        <v>246588</v>
      </c>
      <c r="G218" s="8">
        <f>E218-F218</f>
        <v>202</v>
      </c>
      <c r="H218" cm="1">
        <f t="array" ref="H218">SUMPRODUCT((SUBSTITUTE(SUBSTITUTE(UPPER(Banka!$C$5:$C$297)," ",""),"-","")=D218)*1)</f>
        <v>1</v>
      </c>
      <c r="I218" t="str">
        <f>IF(COUNTIF($D$6:$D$277,D218)&gt;1,"Mükerrer Şüphesi",IF(H218=0,"Yalnız Defterde",IF(G218=0,IF(H218=1,"Tam Eşleşme","Kısmi Ödeme"),IF(ABS(G218)&lt;1000,"Banka Masrafı","İnsan İncelemesi"))))</f>
        <v>Banka Masrafı</v>
      </c>
      <c r="J218" t="str">
        <f>IF(I218="Tam Eşleşme","✓ Kapatılabilir",IF(I218="Kısmi Ödeme","✓ "&amp;H218&amp;" ödeme ile kapatılabilir",IF(I218="Banka Masrafı","✓ ₺"&amp;ABS(G218)&amp;" masraf",IF(I218="Yalnız Defterde","○ Ödeme bekleniyor",IF(I218="Mükerrer Şüphesi","⚠ Manuel kontrol",IF(I218="İnsan İncelemesi","⚠ ₺"&amp;ABS(G218)&amp;" fark - kontrol",""))))))</f>
        <v>✓ ₺202 masraf</v>
      </c>
    </row>
    <row r="219" spans="1:10">
      <c r="A219" t="str">
        <f>Defter!A218</f>
        <v>D-0209</v>
      </c>
      <c r="B219" t="str">
        <f>Defter!C218</f>
        <v>Doruk Teknoloji 1</v>
      </c>
      <c r="C219" t="str">
        <f>Defter!D218</f>
        <v>FTR-2026-52392</v>
      </c>
      <c r="D219" t="str">
        <f>SUBSTITUTE(SUBSTITUTE(UPPER(C219)," ",""),"-","")</f>
        <v>FTR202652392</v>
      </c>
      <c r="E219" s="8">
        <f>Defter!E218</f>
        <v>72704</v>
      </c>
      <c r="F219" s="8" cm="1">
        <f t="array" ref="F219">SUMPRODUCT((SUBSTITUTE(SUBSTITUTE(UPPER(Banka!$C$5:$C$297)," ",""),"-","")=D219)*Banka!$D$5:$D$297)</f>
        <v>72704</v>
      </c>
      <c r="G219" s="8">
        <f>E219-F219</f>
        <v>0</v>
      </c>
      <c r="H219" cm="1">
        <f t="array" ref="H219">SUMPRODUCT((SUBSTITUTE(SUBSTITUTE(UPPER(Banka!$C$5:$C$297)," ",""),"-","")=D219)*1)</f>
        <v>1</v>
      </c>
      <c r="I219" t="str">
        <f>IF(COUNTIF($D$6:$D$277,D219)&gt;1,"Mükerrer Şüphesi",IF(H219=0,"Yalnız Defterde",IF(G219=0,IF(H219=1,"Tam Eşleşme","Kısmi Ödeme"),IF(ABS(G219)&lt;1000,"Banka Masrafı","İnsan İncelemesi"))))</f>
        <v>Tam Eşleşme</v>
      </c>
      <c r="J219" t="str">
        <f>IF(I219="Tam Eşleşme","✓ Kapatılabilir",IF(I219="Kısmi Ödeme","✓ "&amp;H219&amp;" ödeme ile kapatılabilir",IF(I219="Banka Masrafı","✓ ₺"&amp;ABS(G219)&amp;" masraf",IF(I219="Yalnız Defterde","○ Ödeme bekleniyor",IF(I219="Mükerrer Şüphesi","⚠ Manuel kontrol",IF(I219="İnsan İncelemesi","⚠ ₺"&amp;ABS(G219)&amp;" fark - kontrol",""))))))</f>
        <v>✓ Kapatılabilir</v>
      </c>
    </row>
    <row r="220" spans="1:10">
      <c r="A220" t="str">
        <f>Defter!A219</f>
        <v>D-0005</v>
      </c>
      <c r="B220" t="str">
        <f>Defter!C219</f>
        <v>Hazar Teknoloji 3</v>
      </c>
      <c r="C220" t="str">
        <f>Defter!D219</f>
        <v>FTR-2026-97437</v>
      </c>
      <c r="D220" t="str">
        <f>SUBSTITUTE(SUBSTITUTE(UPPER(C220)," ",""),"-","")</f>
        <v>FTR202697437</v>
      </c>
      <c r="E220" s="8">
        <f>Defter!E219</f>
        <v>248675</v>
      </c>
      <c r="F220" s="8" cm="1">
        <f t="array" ref="F220">SUMPRODUCT((SUBSTITUTE(SUBSTITUTE(UPPER(Banka!$C$5:$C$297)," ",""),"-","")=D220)*Banka!$D$5:$D$297)</f>
        <v>248675</v>
      </c>
      <c r="G220" s="8">
        <f>E220-F220</f>
        <v>0</v>
      </c>
      <c r="H220" cm="1">
        <f t="array" ref="H220">SUMPRODUCT((SUBSTITUTE(SUBSTITUTE(UPPER(Banka!$C$5:$C$297)," ",""),"-","")=D220)*1)</f>
        <v>1</v>
      </c>
      <c r="I220" t="str">
        <f>IF(COUNTIF($D$6:$D$277,D220)&gt;1,"Mükerrer Şüphesi",IF(H220=0,"Yalnız Defterde",IF(G220=0,IF(H220=1,"Tam Eşleşme","Kısmi Ödeme"),IF(ABS(G220)&lt;1000,"Banka Masrafı","İnsan İncelemesi"))))</f>
        <v>Tam Eşleşme</v>
      </c>
      <c r="J220" t="str">
        <f>IF(I220="Tam Eşleşme","✓ Kapatılabilir",IF(I220="Kısmi Ödeme","✓ "&amp;H220&amp;" ödeme ile kapatılabilir",IF(I220="Banka Masrafı","✓ ₺"&amp;ABS(G220)&amp;" masraf",IF(I220="Yalnız Defterde","○ Ödeme bekleniyor",IF(I220="Mükerrer Şüphesi","⚠ Manuel kontrol",IF(I220="İnsan İncelemesi","⚠ ₺"&amp;ABS(G220)&amp;" fark - kontrol",""))))))</f>
        <v>✓ Kapatılabilir</v>
      </c>
    </row>
    <row r="221" spans="1:10">
      <c r="A221" t="str">
        <f>Defter!A220</f>
        <v>D-0024</v>
      </c>
      <c r="B221" t="str">
        <f>Defter!C220</f>
        <v>Doruk Lojistik 2</v>
      </c>
      <c r="C221" t="str">
        <f>Defter!D220</f>
        <v>FTR-2026-39380</v>
      </c>
      <c r="D221" t="str">
        <f>SUBSTITUTE(SUBSTITUTE(UPPER(C221)," ",""),"-","")</f>
        <v>FTR202639380</v>
      </c>
      <c r="E221" s="8">
        <f>Defter!E220</f>
        <v>248766</v>
      </c>
      <c r="F221" s="8" cm="1">
        <f t="array" ref="F221">SUMPRODUCT((SUBSTITUTE(SUBSTITUTE(UPPER(Banka!$C$5:$C$297)," ",""),"-","")=D221)*Banka!$D$5:$D$297)</f>
        <v>248766</v>
      </c>
      <c r="G221" s="8">
        <f>E221-F221</f>
        <v>0</v>
      </c>
      <c r="H221" cm="1">
        <f t="array" ref="H221">SUMPRODUCT((SUBSTITUTE(SUBSTITUTE(UPPER(Banka!$C$5:$C$297)," ",""),"-","")=D221)*1)</f>
        <v>1</v>
      </c>
      <c r="I221" t="str">
        <f>IF(COUNTIF($D$6:$D$277,D221)&gt;1,"Mükerrer Şüphesi",IF(H221=0,"Yalnız Defterde",IF(G221=0,IF(H221=1,"Tam Eşleşme","Kısmi Ödeme"),IF(ABS(G221)&lt;1000,"Banka Masrafı","İnsan İncelemesi"))))</f>
        <v>Tam Eşleşme</v>
      </c>
      <c r="J221" t="str">
        <f>IF(I221="Tam Eşleşme","✓ Kapatılabilir",IF(I221="Kısmi Ödeme","✓ "&amp;H221&amp;" ödeme ile kapatılabilir",IF(I221="Banka Masrafı","✓ ₺"&amp;ABS(G221)&amp;" masraf",IF(I221="Yalnız Defterde","○ Ödeme bekleniyor",IF(I221="Mükerrer Şüphesi","⚠ Manuel kontrol",IF(I221="İnsan İncelemesi","⚠ ₺"&amp;ABS(G221)&amp;" fark - kontrol",""))))))</f>
        <v>✓ Kapatılabilir</v>
      </c>
    </row>
    <row r="222" spans="1:10">
      <c r="A222" t="str">
        <f>Defter!A221</f>
        <v>D-0106</v>
      </c>
      <c r="B222" t="str">
        <f>Defter!C221</f>
        <v>Ufuk Otomotiv 2</v>
      </c>
      <c r="C222" t="str">
        <f>Defter!D221</f>
        <v>FTR-2026-78987</v>
      </c>
      <c r="D222" t="str">
        <f>SUBSTITUTE(SUBSTITUTE(UPPER(C222)," ",""),"-","")</f>
        <v>FTR202678987</v>
      </c>
      <c r="E222" s="8">
        <f>Defter!E221</f>
        <v>140159</v>
      </c>
      <c r="F222" s="8" cm="1">
        <f t="array" ref="F222">SUMPRODUCT((SUBSTITUTE(SUBSTITUTE(UPPER(Banka!$C$5:$C$297)," ",""),"-","")=D222)*Banka!$D$5:$D$297)</f>
        <v>140159</v>
      </c>
      <c r="G222" s="8">
        <f>E222-F222</f>
        <v>0</v>
      </c>
      <c r="H222" cm="1">
        <f t="array" ref="H222">SUMPRODUCT((SUBSTITUTE(SUBSTITUTE(UPPER(Banka!$C$5:$C$297)," ",""),"-","")=D222)*1)</f>
        <v>1</v>
      </c>
      <c r="I222" t="str">
        <f>IF(COUNTIF($D$6:$D$277,D222)&gt;1,"Mükerrer Şüphesi",IF(H222=0,"Yalnız Defterde",IF(G222=0,IF(H222=1,"Tam Eşleşme","Kısmi Ödeme"),IF(ABS(G222)&lt;1000,"Banka Masrafı","İnsan İncelemesi"))))</f>
        <v>Tam Eşleşme</v>
      </c>
      <c r="J222" t="str">
        <f>IF(I222="Tam Eşleşme","✓ Kapatılabilir",IF(I222="Kısmi Ödeme","✓ "&amp;H222&amp;" ödeme ile kapatılabilir",IF(I222="Banka Masrafı","✓ ₺"&amp;ABS(G222)&amp;" masraf",IF(I222="Yalnız Defterde","○ Ödeme bekleniyor",IF(I222="Mükerrer Şüphesi","⚠ Manuel kontrol",IF(I222="İnsan İncelemesi","⚠ ₺"&amp;ABS(G222)&amp;" fark - kontrol",""))))))</f>
        <v>✓ Kapatılabilir</v>
      </c>
    </row>
    <row r="223" spans="1:10">
      <c r="A223" t="str">
        <f>Defter!A222</f>
        <v>D-0246</v>
      </c>
      <c r="B223" t="str">
        <f>Defter!C222</f>
        <v>Doruk Lojistik 2</v>
      </c>
      <c r="C223" t="str">
        <f>Defter!D222</f>
        <v>FTR-2026-52430</v>
      </c>
      <c r="D223" t="str">
        <f>SUBSTITUTE(SUBSTITUTE(UPPER(C223)," ",""),"-","")</f>
        <v>FTR202652430</v>
      </c>
      <c r="E223" s="8">
        <f>Defter!E222</f>
        <v>74736</v>
      </c>
      <c r="F223" s="8" cm="1">
        <f t="array" ref="F223">SUMPRODUCT((SUBSTITUTE(SUBSTITUTE(UPPER(Banka!$C$5:$C$297)," ",""),"-","")=D223)*Banka!$D$5:$D$297)</f>
        <v>73937</v>
      </c>
      <c r="G223" s="8">
        <f>E223-F223</f>
        <v>799</v>
      </c>
      <c r="H223" cm="1">
        <f t="array" ref="H223">SUMPRODUCT((SUBSTITUTE(SUBSTITUTE(UPPER(Banka!$C$5:$C$297)," ",""),"-","")=D223)*1)</f>
        <v>1</v>
      </c>
      <c r="I223" t="str">
        <f>IF(COUNTIF($D$6:$D$277,D223)&gt;1,"Mükerrer Şüphesi",IF(H223=0,"Yalnız Defterde",IF(G223=0,IF(H223=1,"Tam Eşleşme","Kısmi Ödeme"),IF(ABS(G223)&lt;1000,"Banka Masrafı","İnsan İncelemesi"))))</f>
        <v>Banka Masrafı</v>
      </c>
      <c r="J223" t="str">
        <f>IF(I223="Tam Eşleşme","✓ Kapatılabilir",IF(I223="Kısmi Ödeme","✓ "&amp;H223&amp;" ödeme ile kapatılabilir",IF(I223="Banka Masrafı","✓ ₺"&amp;ABS(G223)&amp;" masraf",IF(I223="Yalnız Defterde","○ Ödeme bekleniyor",IF(I223="Mükerrer Şüphesi","⚠ Manuel kontrol",IF(I223="İnsan İncelemesi","⚠ ₺"&amp;ABS(G223)&amp;" fark - kontrol",""))))))</f>
        <v>✓ ₺799 masraf</v>
      </c>
    </row>
    <row r="224" spans="1:10">
      <c r="A224" t="str">
        <f>Defter!A223</f>
        <v>D-0098</v>
      </c>
      <c r="B224" t="str">
        <f>Defter!C223</f>
        <v>Orion Teknoloji 3</v>
      </c>
      <c r="C224" t="str">
        <f>Defter!D223</f>
        <v>FTR-2026-57882</v>
      </c>
      <c r="D224" t="str">
        <f>SUBSTITUTE(SUBSTITUTE(UPPER(C224)," ",""),"-","")</f>
        <v>FTR202657882</v>
      </c>
      <c r="E224" s="8">
        <f>Defter!E223</f>
        <v>249644</v>
      </c>
      <c r="F224" s="8" cm="1">
        <f t="array" ref="F224">SUMPRODUCT((SUBSTITUTE(SUBSTITUTE(UPPER(Banka!$C$5:$C$297)," ",""),"-","")=D224)*Banka!$D$5:$D$297)</f>
        <v>249644</v>
      </c>
      <c r="G224" s="8">
        <f>E224-F224</f>
        <v>0</v>
      </c>
      <c r="H224" cm="1">
        <f t="array" ref="H224">SUMPRODUCT((SUBSTITUTE(SUBSTITUTE(UPPER(Banka!$C$5:$C$297)," ",""),"-","")=D224)*1)</f>
        <v>1</v>
      </c>
      <c r="I224" t="str">
        <f>IF(COUNTIF($D$6:$D$277,D224)&gt;1,"Mükerrer Şüphesi",IF(H224=0,"Yalnız Defterde",IF(G224=0,IF(H224=1,"Tam Eşleşme","Kısmi Ödeme"),IF(ABS(G224)&lt;1000,"Banka Masrafı","İnsan İncelemesi"))))</f>
        <v>Tam Eşleşme</v>
      </c>
      <c r="J224" t="str">
        <f>IF(I224="Tam Eşleşme","✓ Kapatılabilir",IF(I224="Kısmi Ödeme","✓ "&amp;H224&amp;" ödeme ile kapatılabilir",IF(I224="Banka Masrafı","✓ ₺"&amp;ABS(G224)&amp;" masraf",IF(I224="Yalnız Defterde","○ Ödeme bekleniyor",IF(I224="Mükerrer Şüphesi","⚠ Manuel kontrol",IF(I224="İnsan İncelemesi","⚠ ₺"&amp;ABS(G224)&amp;" fark - kontrol",""))))))</f>
        <v>✓ Kapatılabilir</v>
      </c>
    </row>
    <row r="225" spans="1:10">
      <c r="A225" t="str">
        <f>Defter!A224</f>
        <v>D-0105</v>
      </c>
      <c r="B225" t="str">
        <f>Defter!C224</f>
        <v>Güven Otomotiv 2</v>
      </c>
      <c r="C225" t="str">
        <f>Defter!D224</f>
        <v>FTR-2026-34299</v>
      </c>
      <c r="D225" t="str">
        <f>SUBSTITUTE(SUBSTITUTE(UPPER(C225)," ",""),"-","")</f>
        <v>FTR202634299</v>
      </c>
      <c r="E225" s="8">
        <f>Defter!E224</f>
        <v>189466</v>
      </c>
      <c r="F225" s="8" cm="1">
        <f t="array" ref="F225">SUMPRODUCT((SUBSTITUTE(SUBSTITUTE(UPPER(Banka!$C$5:$C$297)," ",""),"-","")=D225)*Banka!$D$5:$D$297)</f>
        <v>189466</v>
      </c>
      <c r="G225" s="8">
        <f>E225-F225</f>
        <v>0</v>
      </c>
      <c r="H225" cm="1">
        <f t="array" ref="H225">SUMPRODUCT((SUBSTITUTE(SUBSTITUTE(UPPER(Banka!$C$5:$C$297)," ",""),"-","")=D225)*1)</f>
        <v>1</v>
      </c>
      <c r="I225" t="str">
        <f>IF(COUNTIF($D$6:$D$277,D225)&gt;1,"Mükerrer Şüphesi",IF(H225=0,"Yalnız Defterde",IF(G225=0,IF(H225=1,"Tam Eşleşme","Kısmi Ödeme"),IF(ABS(G225)&lt;1000,"Banka Masrafı","İnsan İncelemesi"))))</f>
        <v>Tam Eşleşme</v>
      </c>
      <c r="J225" t="str">
        <f>IF(I225="Tam Eşleşme","✓ Kapatılabilir",IF(I225="Kısmi Ödeme","✓ "&amp;H225&amp;" ödeme ile kapatılabilir",IF(I225="Banka Masrafı","✓ ₺"&amp;ABS(G225)&amp;" masraf",IF(I225="Yalnız Defterde","○ Ödeme bekleniyor",IF(I225="Mükerrer Şüphesi","⚠ Manuel kontrol",IF(I225="İnsan İncelemesi","⚠ ₺"&amp;ABS(G225)&amp;" fark - kontrol",""))))))</f>
        <v>✓ Kapatılabilir</v>
      </c>
    </row>
    <row r="226" spans="1:10">
      <c r="A226" t="str">
        <f>Defter!A225</f>
        <v>D-0257</v>
      </c>
      <c r="B226" t="str">
        <f>Defter!C225</f>
        <v>Mavi Enerji 1</v>
      </c>
      <c r="C226" t="str">
        <f>Defter!D225</f>
        <v>FTR-2026-52825</v>
      </c>
      <c r="D226" t="str">
        <f>SUBSTITUTE(SUBSTITUTE(UPPER(C226)," ",""),"-","")</f>
        <v>FTR202652825</v>
      </c>
      <c r="E226" s="8">
        <f>Defter!E225</f>
        <v>51180</v>
      </c>
      <c r="F226" s="8" cm="1">
        <f t="array" ref="F226">SUMPRODUCT((SUBSTITUTE(SUBSTITUTE(UPPER(Banka!$C$5:$C$297)," ",""),"-","")=D226)*Banka!$D$5:$D$297)</f>
        <v>0</v>
      </c>
      <c r="G226" s="8">
        <f>E226-F226</f>
        <v>51180</v>
      </c>
      <c r="H226" cm="1">
        <f t="array" ref="H226">SUMPRODUCT((SUBSTITUTE(SUBSTITUTE(UPPER(Banka!$C$5:$C$297)," ",""),"-","")=D226)*1)</f>
        <v>0</v>
      </c>
      <c r="I226" t="str">
        <f>IF(COUNTIF($D$6:$D$277,D226)&gt;1,"Mükerrer Şüphesi",IF(H226=0,"Yalnız Defterde",IF(G226=0,IF(H226=1,"Tam Eşleşme","Kısmi Ödeme"),IF(ABS(G226)&lt;1000,"Banka Masrafı","İnsan İncelemesi"))))</f>
        <v>Yalnız Defterde</v>
      </c>
      <c r="J226" t="str">
        <f>IF(I226="Tam Eşleşme","✓ Kapatılabilir",IF(I226="Kısmi Ödeme","✓ "&amp;H226&amp;" ödeme ile kapatılabilir",IF(I226="Banka Masrafı","✓ ₺"&amp;ABS(G226)&amp;" masraf",IF(I226="Yalnız Defterde","○ Ödeme bekleniyor",IF(I226="Mükerrer Şüphesi","⚠ Manuel kontrol",IF(I226="İnsan İncelemesi","⚠ ₺"&amp;ABS(G226)&amp;" fark - kontrol",""))))))</f>
        <v>○ Ödeme bekleniyor</v>
      </c>
    </row>
    <row r="227" spans="1:10">
      <c r="A227" t="str">
        <f>Defter!A226</f>
        <v>D-0114</v>
      </c>
      <c r="B227" t="str">
        <f>Defter!C226</f>
        <v>Güven Gıda 3</v>
      </c>
      <c r="C227" t="str">
        <f>Defter!D226</f>
        <v>FTR-2026-61428</v>
      </c>
      <c r="D227" t="str">
        <f>SUBSTITUTE(SUBSTITUTE(UPPER(C227)," ",""),"-","")</f>
        <v>FTR202661428</v>
      </c>
      <c r="E227" s="8">
        <f>Defter!E226</f>
        <v>164451</v>
      </c>
      <c r="F227" s="8" cm="1">
        <f t="array" ref="F227">SUMPRODUCT((SUBSTITUTE(SUBSTITUTE(UPPER(Banka!$C$5:$C$297)," ",""),"-","")=D227)*Banka!$D$5:$D$297)</f>
        <v>164451</v>
      </c>
      <c r="G227" s="8">
        <f>E227-F227</f>
        <v>0</v>
      </c>
      <c r="H227" cm="1">
        <f t="array" ref="H227">SUMPRODUCT((SUBSTITUTE(SUBSTITUTE(UPPER(Banka!$C$5:$C$297)," ",""),"-","")=D227)*1)</f>
        <v>1</v>
      </c>
      <c r="I227" t="str">
        <f>IF(COUNTIF($D$6:$D$277,D227)&gt;1,"Mükerrer Şüphesi",IF(H227=0,"Yalnız Defterde",IF(G227=0,IF(H227=1,"Tam Eşleşme","Kısmi Ödeme"),IF(ABS(G227)&lt;1000,"Banka Masrafı","İnsan İncelemesi"))))</f>
        <v>Tam Eşleşme</v>
      </c>
      <c r="J227" t="str">
        <f>IF(I227="Tam Eşleşme","✓ Kapatılabilir",IF(I227="Kısmi Ödeme","✓ "&amp;H227&amp;" ödeme ile kapatılabilir",IF(I227="Banka Masrafı","✓ ₺"&amp;ABS(G227)&amp;" masraf",IF(I227="Yalnız Defterde","○ Ödeme bekleniyor",IF(I227="Mükerrer Şüphesi","⚠ Manuel kontrol",IF(I227="İnsan İncelemesi","⚠ ₺"&amp;ABS(G227)&amp;" fark - kontrol",""))))))</f>
        <v>✓ Kapatılabilir</v>
      </c>
    </row>
    <row r="228" spans="1:10">
      <c r="A228" t="str">
        <f>Defter!A227</f>
        <v>D-0270</v>
      </c>
      <c r="B228" t="str">
        <f>Defter!C227</f>
        <v>Atlas Gıda 3</v>
      </c>
      <c r="C228" t="str">
        <f>Defter!D227</f>
        <v>FTR-2026-24614</v>
      </c>
      <c r="D228" t="str">
        <f>SUBSTITUTE(SUBSTITUTE(UPPER(C228)," ",""),"-","")</f>
        <v>FTR202624614</v>
      </c>
      <c r="E228" s="8">
        <f>Defter!E227</f>
        <v>155283</v>
      </c>
      <c r="F228" s="8" cm="1">
        <f t="array" ref="F228">SUMPRODUCT((SUBSTITUTE(SUBSTITUTE(UPPER(Banka!$C$5:$C$297)," ",""),"-","")=D228)*Banka!$D$5:$D$297)</f>
        <v>0</v>
      </c>
      <c r="G228" s="8">
        <f>E228-F228</f>
        <v>155283</v>
      </c>
      <c r="H228" cm="1">
        <f t="array" ref="H228">SUMPRODUCT((SUBSTITUTE(SUBSTITUTE(UPPER(Banka!$C$5:$C$297)," ",""),"-","")=D228)*1)</f>
        <v>0</v>
      </c>
      <c r="I228" t="str">
        <f>IF(COUNTIF($D$6:$D$277,D228)&gt;1,"Mükerrer Şüphesi",IF(H228=0,"Yalnız Defterde",IF(G228=0,IF(H228=1,"Tam Eşleşme","Kısmi Ödeme"),IF(ABS(G228)&lt;1000,"Banka Masrafı","İnsan İncelemesi"))))</f>
        <v>Yalnız Defterde</v>
      </c>
      <c r="J228" t="str">
        <f>IF(I228="Tam Eşleşme","✓ Kapatılabilir",IF(I228="Kısmi Ödeme","✓ "&amp;H228&amp;" ödeme ile kapatılabilir",IF(I228="Banka Masrafı","✓ ₺"&amp;ABS(G228)&amp;" masraf",IF(I228="Yalnız Defterde","○ Ödeme bekleniyor",IF(I228="Mükerrer Şüphesi","⚠ Manuel kontrol",IF(I228="İnsan İncelemesi","⚠ ₺"&amp;ABS(G228)&amp;" fark - kontrol",""))))))</f>
        <v>○ Ödeme bekleniyor</v>
      </c>
    </row>
    <row r="229" spans="1:10">
      <c r="A229" t="str">
        <f>Defter!A228</f>
        <v>D-0220</v>
      </c>
      <c r="B229" t="str">
        <f>Defter!C228</f>
        <v>İdea Lojistik 3</v>
      </c>
      <c r="C229" t="str">
        <f>Defter!D228</f>
        <v>FTR-2026-46159</v>
      </c>
      <c r="D229" t="str">
        <f>SUBSTITUTE(SUBSTITUTE(UPPER(C229)," ",""),"-","")</f>
        <v>FTR202646159</v>
      </c>
      <c r="E229" s="8">
        <f>Defter!E228</f>
        <v>258339</v>
      </c>
      <c r="F229" s="8" cm="1">
        <f t="array" ref="F229">SUMPRODUCT((SUBSTITUTE(SUBSTITUTE(UPPER(Banka!$C$5:$C$297)," ",""),"-","")=D229)*Banka!$D$5:$D$297)</f>
        <v>258339</v>
      </c>
      <c r="G229" s="8">
        <f>E229-F229</f>
        <v>0</v>
      </c>
      <c r="H229" cm="1">
        <f t="array" ref="H229">SUMPRODUCT((SUBSTITUTE(SUBSTITUTE(UPPER(Banka!$C$5:$C$297)," ",""),"-","")=D229)*1)</f>
        <v>1</v>
      </c>
      <c r="I229" t="str">
        <f>IF(COUNTIF($D$6:$D$277,D229)&gt;1,"Mükerrer Şüphesi",IF(H229=0,"Yalnız Defterde",IF(G229=0,IF(H229=1,"Tam Eşleşme","Kısmi Ödeme"),IF(ABS(G229)&lt;1000,"Banka Masrafı","İnsan İncelemesi"))))</f>
        <v>Tam Eşleşme</v>
      </c>
      <c r="J229" t="str">
        <f>IF(I229="Tam Eşleşme","✓ Kapatılabilir",IF(I229="Kısmi Ödeme","✓ "&amp;H229&amp;" ödeme ile kapatılabilir",IF(I229="Banka Masrafı","✓ ₺"&amp;ABS(G229)&amp;" masraf",IF(I229="Yalnız Defterde","○ Ödeme bekleniyor",IF(I229="Mükerrer Şüphesi","⚠ Manuel kontrol",IF(I229="İnsan İncelemesi","⚠ ₺"&amp;ABS(G229)&amp;" fark - kontrol",""))))))</f>
        <v>✓ Kapatılabilir</v>
      </c>
    </row>
    <row r="230" spans="1:10">
      <c r="A230" t="str">
        <f>Defter!A229</f>
        <v>D-0126</v>
      </c>
      <c r="B230" t="str">
        <f>Defter!C229</f>
        <v>Kuzey Teknoloji 1</v>
      </c>
      <c r="C230" t="str">
        <f>Defter!D229</f>
        <v>FTR-2026-70314</v>
      </c>
      <c r="D230" t="str">
        <f>SUBSTITUTE(SUBSTITUTE(UPPER(C230)," ",""),"-","")</f>
        <v>FTR202670314</v>
      </c>
      <c r="E230" s="8">
        <f>Defter!E229</f>
        <v>159494</v>
      </c>
      <c r="F230" s="8" cm="1">
        <f t="array" ref="F230">SUMPRODUCT((SUBSTITUTE(SUBSTITUTE(UPPER(Banka!$C$5:$C$297)," ",""),"-","")=D230)*Banka!$D$5:$D$297)</f>
        <v>159494</v>
      </c>
      <c r="G230" s="8">
        <f>E230-F230</f>
        <v>0</v>
      </c>
      <c r="H230" cm="1">
        <f t="array" ref="H230">SUMPRODUCT((SUBSTITUTE(SUBSTITUTE(UPPER(Banka!$C$5:$C$297)," ",""),"-","")=D230)*1)</f>
        <v>1</v>
      </c>
      <c r="I230" t="str">
        <f>IF(COUNTIF($D$6:$D$277,D230)&gt;1,"Mükerrer Şüphesi",IF(H230=0,"Yalnız Defterde",IF(G230=0,IF(H230=1,"Tam Eşleşme","Kısmi Ödeme"),IF(ABS(G230)&lt;1000,"Banka Masrafı","İnsan İncelemesi"))))</f>
        <v>Tam Eşleşme</v>
      </c>
      <c r="J230" t="str">
        <f>IF(I230="Tam Eşleşme","✓ Kapatılabilir",IF(I230="Kısmi Ödeme","✓ "&amp;H230&amp;" ödeme ile kapatılabilir",IF(I230="Banka Masrafı","✓ ₺"&amp;ABS(G230)&amp;" masraf",IF(I230="Yalnız Defterde","○ Ödeme bekleniyor",IF(I230="Mükerrer Şüphesi","⚠ Manuel kontrol",IF(I230="İnsan İncelemesi","⚠ ₺"&amp;ABS(G230)&amp;" fark - kontrol",""))))))</f>
        <v>✓ Kapatılabilir</v>
      </c>
    </row>
    <row r="231" spans="1:10">
      <c r="A231" t="str">
        <f>Defter!A230</f>
        <v>D-0107</v>
      </c>
      <c r="B231" t="str">
        <f>Defter!C230</f>
        <v>Eksen Enerji 2</v>
      </c>
      <c r="C231" t="str">
        <f>Defter!D230</f>
        <v>FTR-2026-54479</v>
      </c>
      <c r="D231" t="str">
        <f>SUBSTITUTE(SUBSTITUTE(UPPER(C231)," ",""),"-","")</f>
        <v>FTR202654479</v>
      </c>
      <c r="E231" s="8">
        <f>Defter!E230</f>
        <v>154751</v>
      </c>
      <c r="F231" s="8" cm="1">
        <f t="array" ref="F231">SUMPRODUCT((SUBSTITUTE(SUBSTITUTE(UPPER(Banka!$C$5:$C$297)," ",""),"-","")=D231)*Banka!$D$5:$D$297)</f>
        <v>154751</v>
      </c>
      <c r="G231" s="8">
        <f>E231-F231</f>
        <v>0</v>
      </c>
      <c r="H231" cm="1">
        <f t="array" ref="H231">SUMPRODUCT((SUBSTITUTE(SUBSTITUTE(UPPER(Banka!$C$5:$C$297)," ",""),"-","")=D231)*1)</f>
        <v>1</v>
      </c>
      <c r="I231" t="str">
        <f>IF(COUNTIF($D$6:$D$277,D231)&gt;1,"Mükerrer Şüphesi",IF(H231=0,"Yalnız Defterde",IF(G231=0,IF(H231=1,"Tam Eşleşme","Kısmi Ödeme"),IF(ABS(G231)&lt;1000,"Banka Masrafı","İnsan İncelemesi"))))</f>
        <v>Tam Eşleşme</v>
      </c>
      <c r="J231" t="str">
        <f>IF(I231="Tam Eşleşme","✓ Kapatılabilir",IF(I231="Kısmi Ödeme","✓ "&amp;H231&amp;" ödeme ile kapatılabilir",IF(I231="Banka Masrafı","✓ ₺"&amp;ABS(G231)&amp;" masraf",IF(I231="Yalnız Defterde","○ Ödeme bekleniyor",IF(I231="Mükerrer Şüphesi","⚠ Manuel kontrol",IF(I231="İnsan İncelemesi","⚠ ₺"&amp;ABS(G231)&amp;" fark - kontrol",""))))))</f>
        <v>✓ Kapatılabilir</v>
      </c>
    </row>
    <row r="232" spans="1:10">
      <c r="A232" t="str">
        <f>Defter!A231</f>
        <v>D-0197</v>
      </c>
      <c r="B232" t="str">
        <f>Defter!C231</f>
        <v>Atlas Gıda 3</v>
      </c>
      <c r="C232" t="str">
        <f>Defter!D231</f>
        <v>FTR-2026-79759</v>
      </c>
      <c r="D232" t="str">
        <f>SUBSTITUTE(SUBSTITUTE(UPPER(C232)," ",""),"-","")</f>
        <v>FTR202679759</v>
      </c>
      <c r="E232" s="8">
        <f>Defter!E231</f>
        <v>169064</v>
      </c>
      <c r="F232" s="8" cm="1">
        <f t="array" ref="F232">SUMPRODUCT((SUBSTITUTE(SUBSTITUTE(UPPER(Banka!$C$5:$C$297)," ",""),"-","")=D232)*Banka!$D$5:$D$297)</f>
        <v>169064</v>
      </c>
      <c r="G232" s="8">
        <f>E232-F232</f>
        <v>0</v>
      </c>
      <c r="H232" cm="1">
        <f t="array" ref="H232">SUMPRODUCT((SUBSTITUTE(SUBSTITUTE(UPPER(Banka!$C$5:$C$297)," ",""),"-","")=D232)*1)</f>
        <v>1</v>
      </c>
      <c r="I232" t="str">
        <f>IF(COUNTIF($D$6:$D$277,D232)&gt;1,"Mükerrer Şüphesi",IF(H232=0,"Yalnız Defterde",IF(G232=0,IF(H232=1,"Tam Eşleşme","Kısmi Ödeme"),IF(ABS(G232)&lt;1000,"Banka Masrafı","İnsan İncelemesi"))))</f>
        <v>Tam Eşleşme</v>
      </c>
      <c r="J232" t="str">
        <f>IF(I232="Tam Eşleşme","✓ Kapatılabilir",IF(I232="Kısmi Ödeme","✓ "&amp;H232&amp;" ödeme ile kapatılabilir",IF(I232="Banka Masrafı","✓ ₺"&amp;ABS(G232)&amp;" masraf",IF(I232="Yalnız Defterde","○ Ödeme bekleniyor",IF(I232="Mükerrer Şüphesi","⚠ Manuel kontrol",IF(I232="İnsan İncelemesi","⚠ ₺"&amp;ABS(G232)&amp;" fark - kontrol",""))))))</f>
        <v>✓ Kapatılabilir</v>
      </c>
    </row>
    <row r="233" spans="1:10">
      <c r="A233" t="str">
        <f>Defter!A232</f>
        <v>D-0048</v>
      </c>
      <c r="B233" t="str">
        <f>Defter!C232</f>
        <v>Doruk Enerji 3</v>
      </c>
      <c r="C233" t="str">
        <f>Defter!D232</f>
        <v>FTR-2026-59574</v>
      </c>
      <c r="D233" t="str">
        <f>SUBSTITUTE(SUBSTITUTE(UPPER(C233)," ",""),"-","")</f>
        <v>FTR202659574</v>
      </c>
      <c r="E233" s="8">
        <f>Defter!E232</f>
        <v>149939</v>
      </c>
      <c r="F233" s="8" cm="1">
        <f t="array" ref="F233">SUMPRODUCT((SUBSTITUTE(SUBSTITUTE(UPPER(Banka!$C$5:$C$297)," ",""),"-","")=D233)*Banka!$D$5:$D$297)</f>
        <v>149939</v>
      </c>
      <c r="G233" s="8">
        <f>E233-F233</f>
        <v>0</v>
      </c>
      <c r="H233" cm="1">
        <f t="array" ref="H233">SUMPRODUCT((SUBSTITUTE(SUBSTITUTE(UPPER(Banka!$C$5:$C$297)," ",""),"-","")=D233)*1)</f>
        <v>1</v>
      </c>
      <c r="I233" t="str">
        <f>IF(COUNTIF($D$6:$D$277,D233)&gt;1,"Mükerrer Şüphesi",IF(H233=0,"Yalnız Defterde",IF(G233=0,IF(H233=1,"Tam Eşleşme","Kısmi Ödeme"),IF(ABS(G233)&lt;1000,"Banka Masrafı","İnsan İncelemesi"))))</f>
        <v>Tam Eşleşme</v>
      </c>
      <c r="J233" t="str">
        <f>IF(I233="Tam Eşleşme","✓ Kapatılabilir",IF(I233="Kısmi Ödeme","✓ "&amp;H233&amp;" ödeme ile kapatılabilir",IF(I233="Banka Masrafı","✓ ₺"&amp;ABS(G233)&amp;" masraf",IF(I233="Yalnız Defterde","○ Ödeme bekleniyor",IF(I233="Mükerrer Şüphesi","⚠ Manuel kontrol",IF(I233="İnsan İncelemesi","⚠ ₺"&amp;ABS(G233)&amp;" fark - kontrol",""))))))</f>
        <v>✓ Kapatılabilir</v>
      </c>
    </row>
    <row r="234" spans="1:10">
      <c r="A234" t="str">
        <f>Defter!A233</f>
        <v>D-0169</v>
      </c>
      <c r="B234" t="str">
        <f>Defter!C233</f>
        <v>Orion Gıda 2</v>
      </c>
      <c r="C234" t="str">
        <f>Defter!D233</f>
        <v>FTR-2026-16481</v>
      </c>
      <c r="D234" t="str">
        <f>SUBSTITUTE(SUBSTITUTE(UPPER(C234)," ",""),"-","")</f>
        <v>FTR202616481</v>
      </c>
      <c r="E234" s="8">
        <f>Defter!E233</f>
        <v>52447</v>
      </c>
      <c r="F234" s="8" cm="1">
        <f t="array" ref="F234">SUMPRODUCT((SUBSTITUTE(SUBSTITUTE(UPPER(Banka!$C$5:$C$297)," ",""),"-","")=D234)*Banka!$D$5:$D$297)</f>
        <v>52447</v>
      </c>
      <c r="G234" s="8">
        <f>E234-F234</f>
        <v>0</v>
      </c>
      <c r="H234" cm="1">
        <f t="array" ref="H234">SUMPRODUCT((SUBSTITUTE(SUBSTITUTE(UPPER(Banka!$C$5:$C$297)," ",""),"-","")=D234)*1)</f>
        <v>1</v>
      </c>
      <c r="I234" t="str">
        <f>IF(COUNTIF($D$6:$D$277,D234)&gt;1,"Mükerrer Şüphesi",IF(H234=0,"Yalnız Defterde",IF(G234=0,IF(H234=1,"Tam Eşleşme","Kısmi Ödeme"),IF(ABS(G234)&lt;1000,"Banka Masrafı","İnsan İncelemesi"))))</f>
        <v>Tam Eşleşme</v>
      </c>
      <c r="J234" t="str">
        <f>IF(I234="Tam Eşleşme","✓ Kapatılabilir",IF(I234="Kısmi Ödeme","✓ "&amp;H234&amp;" ödeme ile kapatılabilir",IF(I234="Banka Masrafı","✓ ₺"&amp;ABS(G234)&amp;" masraf",IF(I234="Yalnız Defterde","○ Ödeme bekleniyor",IF(I234="Mükerrer Şüphesi","⚠ Manuel kontrol",IF(I234="İnsan İncelemesi","⚠ ₺"&amp;ABS(G234)&amp;" fark - kontrol",""))))))</f>
        <v>✓ Kapatılabilir</v>
      </c>
    </row>
    <row r="235" spans="1:10">
      <c r="A235" t="str">
        <f>Defter!A234</f>
        <v>D-0112</v>
      </c>
      <c r="B235" t="str">
        <f>Defter!C234</f>
        <v>Liman Endüstri 3</v>
      </c>
      <c r="C235" t="str">
        <f>Defter!D234</f>
        <v>FTR-2026-16273</v>
      </c>
      <c r="D235" t="str">
        <f>SUBSTITUTE(SUBSTITUTE(UPPER(C235)," ",""),"-","")</f>
        <v>FTR202616273</v>
      </c>
      <c r="E235" s="8">
        <f>Defter!E234</f>
        <v>112691</v>
      </c>
      <c r="F235" s="8" cm="1">
        <f t="array" ref="F235">SUMPRODUCT((SUBSTITUTE(SUBSTITUTE(UPPER(Banka!$C$5:$C$297)," ",""),"-","")=D235)*Banka!$D$5:$D$297)</f>
        <v>112691</v>
      </c>
      <c r="G235" s="8">
        <f>E235-F235</f>
        <v>0</v>
      </c>
      <c r="H235" cm="1">
        <f t="array" ref="H235">SUMPRODUCT((SUBSTITUTE(SUBSTITUTE(UPPER(Banka!$C$5:$C$297)," ",""),"-","")=D235)*1)</f>
        <v>1</v>
      </c>
      <c r="I235" t="str">
        <f>IF(COUNTIF($D$6:$D$277,D235)&gt;1,"Mükerrer Şüphesi",IF(H235=0,"Yalnız Defterde",IF(G235=0,IF(H235=1,"Tam Eşleşme","Kısmi Ödeme"),IF(ABS(G235)&lt;1000,"Banka Masrafı","İnsan İncelemesi"))))</f>
        <v>Tam Eşleşme</v>
      </c>
      <c r="J235" t="str">
        <f>IF(I235="Tam Eşleşme","✓ Kapatılabilir",IF(I235="Kısmi Ödeme","✓ "&amp;H235&amp;" ödeme ile kapatılabilir",IF(I235="Banka Masrafı","✓ ₺"&amp;ABS(G235)&amp;" masraf",IF(I235="Yalnız Defterde","○ Ödeme bekleniyor",IF(I235="Mükerrer Şüphesi","⚠ Manuel kontrol",IF(I235="İnsan İncelemesi","⚠ ₺"&amp;ABS(G235)&amp;" fark - kontrol",""))))))</f>
        <v>✓ Kapatılabilir</v>
      </c>
    </row>
    <row r="236" spans="1:10">
      <c r="A236" t="str">
        <f>Defter!A235</f>
        <v>D-0119</v>
      </c>
      <c r="B236" t="str">
        <f>Defter!C235</f>
        <v>Mavi Otomotiv 3</v>
      </c>
      <c r="C236" t="str">
        <f>Defter!D235</f>
        <v>FTR-2026-72173</v>
      </c>
      <c r="D236" t="str">
        <f>SUBSTITUTE(SUBSTITUTE(UPPER(C236)," ",""),"-","")</f>
        <v>FTR202672173</v>
      </c>
      <c r="E236" s="8">
        <f>Defter!E235</f>
        <v>182955</v>
      </c>
      <c r="F236" s="8" cm="1">
        <f t="array" ref="F236">SUMPRODUCT((SUBSTITUTE(SUBSTITUTE(UPPER(Banka!$C$5:$C$297)," ",""),"-","")=D236)*Banka!$D$5:$D$297)</f>
        <v>182955</v>
      </c>
      <c r="G236" s="8">
        <f>E236-F236</f>
        <v>0</v>
      </c>
      <c r="H236" cm="1">
        <f t="array" ref="H236">SUMPRODUCT((SUBSTITUTE(SUBSTITUTE(UPPER(Banka!$C$5:$C$297)," ",""),"-","")=D236)*1)</f>
        <v>1</v>
      </c>
      <c r="I236" t="str">
        <f>IF(COUNTIF($D$6:$D$277,D236)&gt;1,"Mükerrer Şüphesi",IF(H236=0,"Yalnız Defterde",IF(G236=0,IF(H236=1,"Tam Eşleşme","Kısmi Ödeme"),IF(ABS(G236)&lt;1000,"Banka Masrafı","İnsan İncelemesi"))))</f>
        <v>Tam Eşleşme</v>
      </c>
      <c r="J236" t="str">
        <f>IF(I236="Tam Eşleşme","✓ Kapatılabilir",IF(I236="Kısmi Ödeme","✓ "&amp;H236&amp;" ödeme ile kapatılabilir",IF(I236="Banka Masrafı","✓ ₺"&amp;ABS(G236)&amp;" masraf",IF(I236="Yalnız Defterde","○ Ödeme bekleniyor",IF(I236="Mükerrer Şüphesi","⚠ Manuel kontrol",IF(I236="İnsan İncelemesi","⚠ ₺"&amp;ABS(G236)&amp;" fark - kontrol",""))))))</f>
        <v>✓ Kapatılabilir</v>
      </c>
    </row>
    <row r="237" spans="1:10">
      <c r="A237" t="str">
        <f>Defter!A236</f>
        <v>D-0199</v>
      </c>
      <c r="B237" t="str">
        <f>Defter!C236</f>
        <v>Fora Endüstri 2</v>
      </c>
      <c r="C237" t="str">
        <f>Defter!D236</f>
        <v>FTR-2026-80003</v>
      </c>
      <c r="D237" t="str">
        <f>SUBSTITUTE(SUBSTITUTE(UPPER(C237)," ",""),"-","")</f>
        <v>FTR202680003</v>
      </c>
      <c r="E237" s="8">
        <f>Defter!E236</f>
        <v>96457</v>
      </c>
      <c r="F237" s="8" cm="1">
        <f t="array" ref="F237">SUMPRODUCT((SUBSTITUTE(SUBSTITUTE(UPPER(Banka!$C$5:$C$297)," ",""),"-","")=D237)*Banka!$D$5:$D$297)</f>
        <v>96457</v>
      </c>
      <c r="G237" s="8">
        <f>E237-F237</f>
        <v>0</v>
      </c>
      <c r="H237" cm="1">
        <f t="array" ref="H237">SUMPRODUCT((SUBSTITUTE(SUBSTITUTE(UPPER(Banka!$C$5:$C$297)," ",""),"-","")=D237)*1)</f>
        <v>1</v>
      </c>
      <c r="I237" t="str">
        <f>IF(COUNTIF($D$6:$D$277,D237)&gt;1,"Mükerrer Şüphesi",IF(H237=0,"Yalnız Defterde",IF(G237=0,IF(H237=1,"Tam Eşleşme","Kısmi Ödeme"),IF(ABS(G237)&lt;1000,"Banka Masrafı","İnsan İncelemesi"))))</f>
        <v>Tam Eşleşme</v>
      </c>
      <c r="J237" t="str">
        <f>IF(I237="Tam Eşleşme","✓ Kapatılabilir",IF(I237="Kısmi Ödeme","✓ "&amp;H237&amp;" ödeme ile kapatılabilir",IF(I237="Banka Masrafı","✓ ₺"&amp;ABS(G237)&amp;" masraf",IF(I237="Yalnız Defterde","○ Ödeme bekleniyor",IF(I237="Mükerrer Şüphesi","⚠ Manuel kontrol",IF(I237="İnsan İncelemesi","⚠ ₺"&amp;ABS(G237)&amp;" fark - kontrol",""))))))</f>
        <v>✓ Kapatılabilir</v>
      </c>
    </row>
    <row r="238" spans="1:10">
      <c r="A238" t="str">
        <f>Defter!A237</f>
        <v>D-0187</v>
      </c>
      <c r="B238" t="str">
        <f>Defter!C237</f>
        <v>Kuzey Teknoloji 1</v>
      </c>
      <c r="C238" t="str">
        <f>Defter!D237</f>
        <v>FTR-2026-26699</v>
      </c>
      <c r="D238" t="str">
        <f>SUBSTITUTE(SUBSTITUTE(UPPER(C238)," ",""),"-","")</f>
        <v>FTR202626699</v>
      </c>
      <c r="E238" s="8">
        <f>Defter!E237</f>
        <v>208570</v>
      </c>
      <c r="F238" s="8" cm="1">
        <f t="array" ref="F238">SUMPRODUCT((SUBSTITUTE(SUBSTITUTE(UPPER(Banka!$C$5:$C$297)," ",""),"-","")=D238)*Banka!$D$5:$D$297)</f>
        <v>208570</v>
      </c>
      <c r="G238" s="8">
        <f>E238-F238</f>
        <v>0</v>
      </c>
      <c r="H238" cm="1">
        <f t="array" ref="H238">SUMPRODUCT((SUBSTITUTE(SUBSTITUTE(UPPER(Banka!$C$5:$C$297)," ",""),"-","")=D238)*1)</f>
        <v>1</v>
      </c>
      <c r="I238" t="str">
        <f>IF(COUNTIF($D$6:$D$277,D238)&gt;1,"Mükerrer Şüphesi",IF(H238=0,"Yalnız Defterde",IF(G238=0,IF(H238=1,"Tam Eşleşme","Kısmi Ödeme"),IF(ABS(G238)&lt;1000,"Banka Masrafı","İnsan İncelemesi"))))</f>
        <v>Tam Eşleşme</v>
      </c>
      <c r="J238" t="str">
        <f>IF(I238="Tam Eşleşme","✓ Kapatılabilir",IF(I238="Kısmi Ödeme","✓ "&amp;H238&amp;" ödeme ile kapatılabilir",IF(I238="Banka Masrafı","✓ ₺"&amp;ABS(G238)&amp;" masraf",IF(I238="Yalnız Defterde","○ Ödeme bekleniyor",IF(I238="Mükerrer Şüphesi","⚠ Manuel kontrol",IF(I238="İnsan İncelemesi","⚠ ₺"&amp;ABS(G238)&amp;" fark - kontrol",""))))))</f>
        <v>✓ Kapatılabilir</v>
      </c>
    </row>
    <row r="239" spans="1:10">
      <c r="A239" t="str">
        <f>Defter!A238</f>
        <v>D-0168</v>
      </c>
      <c r="B239" t="str">
        <f>Defter!C238</f>
        <v>Eksen Lojistik 1</v>
      </c>
      <c r="C239" t="str">
        <f>Defter!D238</f>
        <v>FTR-2026-53599</v>
      </c>
      <c r="D239" t="str">
        <f>SUBSTITUTE(SUBSTITUTE(UPPER(C239)," ",""),"-","")</f>
        <v>FTR202653599</v>
      </c>
      <c r="E239" s="8">
        <f>Defter!E238</f>
        <v>153451</v>
      </c>
      <c r="F239" s="8" cm="1">
        <f t="array" ref="F239">SUMPRODUCT((SUBSTITUTE(SUBSTITUTE(UPPER(Banka!$C$5:$C$297)," ",""),"-","")=D239)*Banka!$D$5:$D$297)</f>
        <v>153451</v>
      </c>
      <c r="G239" s="8">
        <f>E239-F239</f>
        <v>0</v>
      </c>
      <c r="H239" cm="1">
        <f t="array" ref="H239">SUMPRODUCT((SUBSTITUTE(SUBSTITUTE(UPPER(Banka!$C$5:$C$297)," ",""),"-","")=D239)*1)</f>
        <v>1</v>
      </c>
      <c r="I239" t="str">
        <f>IF(COUNTIF($D$6:$D$277,D239)&gt;1,"Mükerrer Şüphesi",IF(H239=0,"Yalnız Defterde",IF(G239=0,IF(H239=1,"Tam Eşleşme","Kısmi Ödeme"),IF(ABS(G239)&lt;1000,"Banka Masrafı","İnsan İncelemesi"))))</f>
        <v>Tam Eşleşme</v>
      </c>
      <c r="J239" t="str">
        <f>IF(I239="Tam Eşleşme","✓ Kapatılabilir",IF(I239="Kısmi Ödeme","✓ "&amp;H239&amp;" ödeme ile kapatılabilir",IF(I239="Banka Masrafı","✓ ₺"&amp;ABS(G239)&amp;" masraf",IF(I239="Yalnız Defterde","○ Ödeme bekleniyor",IF(I239="Mükerrer Şüphesi","⚠ Manuel kontrol",IF(I239="İnsan İncelemesi","⚠ ₺"&amp;ABS(G239)&amp;" fark - kontrol",""))))))</f>
        <v>✓ Kapatılabilir</v>
      </c>
    </row>
    <row r="240" spans="1:10">
      <c r="A240" t="str">
        <f>Defter!A239</f>
        <v>D-0041</v>
      </c>
      <c r="B240" t="str">
        <f>Defter!C239</f>
        <v>Eksen Lojistik 1</v>
      </c>
      <c r="C240" t="str">
        <f>Defter!D239</f>
        <v>FTR-2026-78205</v>
      </c>
      <c r="D240" t="str">
        <f>SUBSTITUTE(SUBSTITUTE(UPPER(C240)," ",""),"-","")</f>
        <v>FTR202678205</v>
      </c>
      <c r="E240" s="8">
        <f>Defter!E239</f>
        <v>77860</v>
      </c>
      <c r="F240" s="8" cm="1">
        <f t="array" ref="F240">SUMPRODUCT((SUBSTITUTE(SUBSTITUTE(UPPER(Banka!$C$5:$C$297)," ",""),"-","")=D240)*Banka!$D$5:$D$297)</f>
        <v>77860</v>
      </c>
      <c r="G240" s="8">
        <f>E240-F240</f>
        <v>0</v>
      </c>
      <c r="H240" cm="1">
        <f t="array" ref="H240">SUMPRODUCT((SUBSTITUTE(SUBSTITUTE(UPPER(Banka!$C$5:$C$297)," ",""),"-","")=D240)*1)</f>
        <v>1</v>
      </c>
      <c r="I240" t="str">
        <f>IF(COUNTIF($D$6:$D$277,D240)&gt;1,"Mükerrer Şüphesi",IF(H240=0,"Yalnız Defterde",IF(G240=0,IF(H240=1,"Tam Eşleşme","Kısmi Ödeme"),IF(ABS(G240)&lt;1000,"Banka Masrafı","İnsan İncelemesi"))))</f>
        <v>Tam Eşleşme</v>
      </c>
      <c r="J240" t="str">
        <f>IF(I240="Tam Eşleşme","✓ Kapatılabilir",IF(I240="Kısmi Ödeme","✓ "&amp;H240&amp;" ödeme ile kapatılabilir",IF(I240="Banka Masrafı","✓ ₺"&amp;ABS(G240)&amp;" masraf",IF(I240="Yalnız Defterde","○ Ödeme bekleniyor",IF(I240="Mükerrer Şüphesi","⚠ Manuel kontrol",IF(I240="İnsan İncelemesi","⚠ ₺"&amp;ABS(G240)&amp;" fark - kontrol",""))))))</f>
        <v>✓ Kapatılabilir</v>
      </c>
    </row>
    <row r="241" spans="1:10">
      <c r="A241" t="str">
        <f>Defter!A240</f>
        <v>D-0028</v>
      </c>
      <c r="B241" t="str">
        <f>Defter!C240</f>
        <v>Güven Gıda 3</v>
      </c>
      <c r="C241" t="str">
        <f>Defter!D240</f>
        <v>FTR-2026-50615</v>
      </c>
      <c r="D241" t="str">
        <f>SUBSTITUTE(SUBSTITUTE(UPPER(C241)," ",""),"-","")</f>
        <v>FTR202650615</v>
      </c>
      <c r="E241" s="8">
        <f>Defter!E240</f>
        <v>239946</v>
      </c>
      <c r="F241" s="8" cm="1">
        <f t="array" ref="F241">SUMPRODUCT((SUBSTITUTE(SUBSTITUTE(UPPER(Banka!$C$5:$C$297)," ",""),"-","")=D241)*Banka!$D$5:$D$297)</f>
        <v>239946</v>
      </c>
      <c r="G241" s="8">
        <f>E241-F241</f>
        <v>0</v>
      </c>
      <c r="H241" cm="1">
        <f t="array" ref="H241">SUMPRODUCT((SUBSTITUTE(SUBSTITUTE(UPPER(Banka!$C$5:$C$297)," ",""),"-","")=D241)*1)</f>
        <v>1</v>
      </c>
      <c r="I241" t="str">
        <f>IF(COUNTIF($D$6:$D$277,D241)&gt;1,"Mükerrer Şüphesi",IF(H241=0,"Yalnız Defterde",IF(G241=0,IF(H241=1,"Tam Eşleşme","Kısmi Ödeme"),IF(ABS(G241)&lt;1000,"Banka Masrafı","İnsan İncelemesi"))))</f>
        <v>Tam Eşleşme</v>
      </c>
      <c r="J241" t="str">
        <f>IF(I241="Tam Eşleşme","✓ Kapatılabilir",IF(I241="Kısmi Ödeme","✓ "&amp;H241&amp;" ödeme ile kapatılabilir",IF(I241="Banka Masrafı","✓ ₺"&amp;ABS(G241)&amp;" masraf",IF(I241="Yalnız Defterde","○ Ödeme bekleniyor",IF(I241="Mükerrer Şüphesi","⚠ Manuel kontrol",IF(I241="İnsan İncelemesi","⚠ ₺"&amp;ABS(G241)&amp;" fark - kontrol",""))))))</f>
        <v>✓ Kapatılabilir</v>
      </c>
    </row>
    <row r="242" spans="1:10">
      <c r="A242" t="str">
        <f>Defter!A241</f>
        <v>D-0081</v>
      </c>
      <c r="B242" t="str">
        <f>Defter!C241</f>
        <v>Fora Otomotiv 3</v>
      </c>
      <c r="C242" t="str">
        <f>Defter!D241</f>
        <v>FTR-2026-35194</v>
      </c>
      <c r="D242" t="str">
        <f>SUBSTITUTE(SUBSTITUTE(UPPER(C242)," ",""),"-","")</f>
        <v>FTR202635194</v>
      </c>
      <c r="E242" s="8">
        <f>Defter!E241</f>
        <v>163167</v>
      </c>
      <c r="F242" s="8" cm="1">
        <f t="array" ref="F242">SUMPRODUCT((SUBSTITUTE(SUBSTITUTE(UPPER(Banka!$C$5:$C$297)," ",""),"-","")=D242)*Banka!$D$5:$D$297)</f>
        <v>163167</v>
      </c>
      <c r="G242" s="8">
        <f>E242-F242</f>
        <v>0</v>
      </c>
      <c r="H242" cm="1">
        <f t="array" ref="H242">SUMPRODUCT((SUBSTITUTE(SUBSTITUTE(UPPER(Banka!$C$5:$C$297)," ",""),"-","")=D242)*1)</f>
        <v>1</v>
      </c>
      <c r="I242" t="str">
        <f>IF(COUNTIF($D$6:$D$277,D242)&gt;1,"Mükerrer Şüphesi",IF(H242=0,"Yalnız Defterde",IF(G242=0,IF(H242=1,"Tam Eşleşme","Kısmi Ödeme"),IF(ABS(G242)&lt;1000,"Banka Masrafı","İnsan İncelemesi"))))</f>
        <v>Tam Eşleşme</v>
      </c>
      <c r="J242" t="str">
        <f>IF(I242="Tam Eşleşme","✓ Kapatılabilir",IF(I242="Kısmi Ödeme","✓ "&amp;H242&amp;" ödeme ile kapatılabilir",IF(I242="Banka Masrafı","✓ ₺"&amp;ABS(G242)&amp;" masraf",IF(I242="Yalnız Defterde","○ Ödeme bekleniyor",IF(I242="Mükerrer Şüphesi","⚠ Manuel kontrol",IF(I242="İnsan İncelemesi","⚠ ₺"&amp;ABS(G242)&amp;" fark - kontrol",""))))))</f>
        <v>✓ Kapatılabilir</v>
      </c>
    </row>
    <row r="243" spans="1:10">
      <c r="A243" t="str">
        <f>Defter!A242</f>
        <v>D-0224</v>
      </c>
      <c r="B243" t="str">
        <f>Defter!C242</f>
        <v>Pera Lojistik 3</v>
      </c>
      <c r="C243" t="str">
        <f>Defter!D242</f>
        <v>FTR-2026-74321</v>
      </c>
      <c r="D243" t="str">
        <f>SUBSTITUTE(SUBSTITUTE(UPPER(C243)," ",""),"-","")</f>
        <v>FTR202674321</v>
      </c>
      <c r="E243" s="8">
        <f>Defter!E242</f>
        <v>72229</v>
      </c>
      <c r="F243" s="8" cm="1">
        <f t="array" ref="F243">SUMPRODUCT((SUBSTITUTE(SUBSTITUTE(UPPER(Banka!$C$5:$C$297)," ",""),"-","")=D243)*Banka!$D$5:$D$297)</f>
        <v>72229</v>
      </c>
      <c r="G243" s="8">
        <f>E243-F243</f>
        <v>0</v>
      </c>
      <c r="H243" cm="1">
        <f t="array" ref="H243">SUMPRODUCT((SUBSTITUTE(SUBSTITUTE(UPPER(Banka!$C$5:$C$297)," ",""),"-","")=D243)*1)</f>
        <v>1</v>
      </c>
      <c r="I243" t="str">
        <f>IF(COUNTIF($D$6:$D$277,D243)&gt;1,"Mükerrer Şüphesi",IF(H243=0,"Yalnız Defterde",IF(G243=0,IF(H243=1,"Tam Eşleşme","Kısmi Ödeme"),IF(ABS(G243)&lt;1000,"Banka Masrafı","İnsan İncelemesi"))))</f>
        <v>Tam Eşleşme</v>
      </c>
      <c r="J243" t="str">
        <f>IF(I243="Tam Eşleşme","✓ Kapatılabilir",IF(I243="Kısmi Ödeme","✓ "&amp;H243&amp;" ödeme ile kapatılabilir",IF(I243="Banka Masrafı","✓ ₺"&amp;ABS(G243)&amp;" masraf",IF(I243="Yalnız Defterde","○ Ödeme bekleniyor",IF(I243="Mükerrer Şüphesi","⚠ Manuel kontrol",IF(I243="İnsan İncelemesi","⚠ ₺"&amp;ABS(G243)&amp;" fark - kontrol",""))))))</f>
        <v>✓ Kapatılabilir</v>
      </c>
    </row>
    <row r="244" spans="1:10">
      <c r="A244" t="str">
        <f>Defter!A243</f>
        <v>D-0185</v>
      </c>
      <c r="B244" t="str">
        <f>Defter!C243</f>
        <v>Güven Gıda 3</v>
      </c>
      <c r="C244" t="str">
        <f>Defter!D243</f>
        <v>FTR-2026-24952</v>
      </c>
      <c r="D244" t="str">
        <f>SUBSTITUTE(SUBSTITUTE(UPPER(C244)," ",""),"-","")</f>
        <v>FTR202624952</v>
      </c>
      <c r="E244" s="8">
        <f>Defter!E243</f>
        <v>190093</v>
      </c>
      <c r="F244" s="8" cm="1">
        <f t="array" ref="F244">SUMPRODUCT((SUBSTITUTE(SUBSTITUTE(UPPER(Banka!$C$5:$C$297)," ",""),"-","")=D244)*Banka!$D$5:$D$297)</f>
        <v>190093</v>
      </c>
      <c r="G244" s="8">
        <f>E244-F244</f>
        <v>0</v>
      </c>
      <c r="H244" cm="1">
        <f t="array" ref="H244">SUMPRODUCT((SUBSTITUTE(SUBSTITUTE(UPPER(Banka!$C$5:$C$297)," ",""),"-","")=D244)*1)</f>
        <v>1</v>
      </c>
      <c r="I244" t="str">
        <f>IF(COUNTIF($D$6:$D$277,D244)&gt;1,"Mükerrer Şüphesi",IF(H244=0,"Yalnız Defterde",IF(G244=0,IF(H244=1,"Tam Eşleşme","Kısmi Ödeme"),IF(ABS(G244)&lt;1000,"Banka Masrafı","İnsan İncelemesi"))))</f>
        <v>Tam Eşleşme</v>
      </c>
      <c r="J244" t="str">
        <f>IF(I244="Tam Eşleşme","✓ Kapatılabilir",IF(I244="Kısmi Ödeme","✓ "&amp;H244&amp;" ödeme ile kapatılabilir",IF(I244="Banka Masrafı","✓ ₺"&amp;ABS(G244)&amp;" masraf",IF(I244="Yalnız Defterde","○ Ödeme bekleniyor",IF(I244="Mükerrer Şüphesi","⚠ Manuel kontrol",IF(I244="İnsan İncelemesi","⚠ ₺"&amp;ABS(G244)&amp;" fark - kontrol",""))))))</f>
        <v>✓ Kapatılabilir</v>
      </c>
    </row>
    <row r="245" spans="1:10">
      <c r="A245" t="str">
        <f>Defter!A244</f>
        <v>D-0163</v>
      </c>
      <c r="B245" t="str">
        <f>Defter!C244</f>
        <v>Ufuk Gıda 3</v>
      </c>
      <c r="C245" t="str">
        <f>Defter!D244</f>
        <v>FTR-2026-69112</v>
      </c>
      <c r="D245" t="str">
        <f>SUBSTITUTE(SUBSTITUTE(UPPER(C245)," ",""),"-","")</f>
        <v>FTR202669112</v>
      </c>
      <c r="E245" s="8">
        <f>Defter!E244</f>
        <v>247054</v>
      </c>
      <c r="F245" s="8" cm="1">
        <f t="array" ref="F245">SUMPRODUCT((SUBSTITUTE(SUBSTITUTE(UPPER(Banka!$C$5:$C$297)," ",""),"-","")=D245)*Banka!$D$5:$D$297)</f>
        <v>247054</v>
      </c>
      <c r="G245" s="8">
        <f>E245-F245</f>
        <v>0</v>
      </c>
      <c r="H245" cm="1">
        <f t="array" ref="H245">SUMPRODUCT((SUBSTITUTE(SUBSTITUTE(UPPER(Banka!$C$5:$C$297)," ",""),"-","")=D245)*1)</f>
        <v>1</v>
      </c>
      <c r="I245" t="str">
        <f>IF(COUNTIF($D$6:$D$277,D245)&gt;1,"Mükerrer Şüphesi",IF(H245=0,"Yalnız Defterde",IF(G245=0,IF(H245=1,"Tam Eşleşme","Kısmi Ödeme"),IF(ABS(G245)&lt;1000,"Banka Masrafı","İnsan İncelemesi"))))</f>
        <v>Tam Eşleşme</v>
      </c>
      <c r="J245" t="str">
        <f>IF(I245="Tam Eşleşme","✓ Kapatılabilir",IF(I245="Kısmi Ödeme","✓ "&amp;H245&amp;" ödeme ile kapatılabilir",IF(I245="Banka Masrafı","✓ ₺"&amp;ABS(G245)&amp;" masraf",IF(I245="Yalnız Defterde","○ Ödeme bekleniyor",IF(I245="Mükerrer Şüphesi","⚠ Manuel kontrol",IF(I245="İnsan İncelemesi","⚠ ₺"&amp;ABS(G245)&amp;" fark - kontrol",""))))))</f>
        <v>✓ Kapatılabilir</v>
      </c>
    </row>
    <row r="246" spans="1:10">
      <c r="A246" t="str">
        <f>Defter!A245</f>
        <v>D-0072</v>
      </c>
      <c r="B246" t="str">
        <f>Defter!C245</f>
        <v>Tuna Enerji 1</v>
      </c>
      <c r="C246" t="str">
        <f>Defter!D245</f>
        <v>FTR-2026-46478</v>
      </c>
      <c r="D246" t="str">
        <f>SUBSTITUTE(SUBSTITUTE(UPPER(C246)," ",""),"-","")</f>
        <v>FTR202646478</v>
      </c>
      <c r="E246" s="8">
        <f>Defter!E245</f>
        <v>93995</v>
      </c>
      <c r="F246" s="8" cm="1">
        <f t="array" ref="F246">SUMPRODUCT((SUBSTITUTE(SUBSTITUTE(UPPER(Banka!$C$5:$C$297)," ",""),"-","")=D246)*Banka!$D$5:$D$297)</f>
        <v>93995</v>
      </c>
      <c r="G246" s="8">
        <f>E246-F246</f>
        <v>0</v>
      </c>
      <c r="H246" cm="1">
        <f t="array" ref="H246">SUMPRODUCT((SUBSTITUTE(SUBSTITUTE(UPPER(Banka!$C$5:$C$297)," ",""),"-","")=D246)*1)</f>
        <v>1</v>
      </c>
      <c r="I246" t="str">
        <f>IF(COUNTIF($D$6:$D$277,D246)&gt;1,"Mükerrer Şüphesi",IF(H246=0,"Yalnız Defterde",IF(G246=0,IF(H246=1,"Tam Eşleşme","Kısmi Ödeme"),IF(ABS(G246)&lt;1000,"Banka Masrafı","İnsan İncelemesi"))))</f>
        <v>Tam Eşleşme</v>
      </c>
      <c r="J246" t="str">
        <f>IF(I246="Tam Eşleşme","✓ Kapatılabilir",IF(I246="Kısmi Ödeme","✓ "&amp;H246&amp;" ödeme ile kapatılabilir",IF(I246="Banka Masrafı","✓ ₺"&amp;ABS(G246)&amp;" masraf",IF(I246="Yalnız Defterde","○ Ödeme bekleniyor",IF(I246="Mükerrer Şüphesi","⚠ Manuel kontrol",IF(I246="İnsan İncelemesi","⚠ ₺"&amp;ABS(G246)&amp;" fark - kontrol",""))))))</f>
        <v>✓ Kapatılabilir</v>
      </c>
    </row>
    <row r="247" spans="1:10">
      <c r="A247" t="str">
        <f>Defter!A246</f>
        <v>D-0013</v>
      </c>
      <c r="B247" t="str">
        <f>Defter!C246</f>
        <v>Sentez Enerji 2</v>
      </c>
      <c r="C247" t="str">
        <f>Defter!D246</f>
        <v>FTR-2026-78136</v>
      </c>
      <c r="D247" t="str">
        <f>SUBSTITUTE(SUBSTITUTE(UPPER(C247)," ",""),"-","")</f>
        <v>FTR202678136</v>
      </c>
      <c r="E247" s="8">
        <f>Defter!E246</f>
        <v>24171</v>
      </c>
      <c r="F247" s="8" cm="1">
        <f t="array" ref="F247">SUMPRODUCT((SUBSTITUTE(SUBSTITUTE(UPPER(Banka!$C$5:$C$297)," ",""),"-","")=D247)*Banka!$D$5:$D$297)</f>
        <v>24171</v>
      </c>
      <c r="G247" s="8">
        <f>E247-F247</f>
        <v>0</v>
      </c>
      <c r="H247" cm="1">
        <f t="array" ref="H247">SUMPRODUCT((SUBSTITUTE(SUBSTITUTE(UPPER(Banka!$C$5:$C$297)," ",""),"-","")=D247)*1)</f>
        <v>1</v>
      </c>
      <c r="I247" t="str">
        <f>IF(COUNTIF($D$6:$D$277,D247)&gt;1,"Mükerrer Şüphesi",IF(H247=0,"Yalnız Defterde",IF(G247=0,IF(H247=1,"Tam Eşleşme","Kısmi Ödeme"),IF(ABS(G247)&lt;1000,"Banka Masrafı","İnsan İncelemesi"))))</f>
        <v>Tam Eşleşme</v>
      </c>
      <c r="J247" t="str">
        <f>IF(I247="Tam Eşleşme","✓ Kapatılabilir",IF(I247="Kısmi Ödeme","✓ "&amp;H247&amp;" ödeme ile kapatılabilir",IF(I247="Banka Masrafı","✓ ₺"&amp;ABS(G247)&amp;" masraf",IF(I247="Yalnız Defterde","○ Ödeme bekleniyor",IF(I247="Mükerrer Şüphesi","⚠ Manuel kontrol",IF(I247="İnsan İncelemesi","⚠ ₺"&amp;ABS(G247)&amp;" fark - kontrol",""))))))</f>
        <v>✓ Kapatılabilir</v>
      </c>
    </row>
    <row r="248" spans="1:10">
      <c r="A248" t="str">
        <f>Defter!A247</f>
        <v>D-0066</v>
      </c>
      <c r="B248" t="str">
        <f>Defter!C247</f>
        <v>Ufuk Otomotiv 2</v>
      </c>
      <c r="C248" t="str">
        <f>Defter!D247</f>
        <v>FTR-2026-58573</v>
      </c>
      <c r="D248" t="str">
        <f>SUBSTITUTE(SUBSTITUTE(UPPER(C248)," ",""),"-","")</f>
        <v>FTR202658573</v>
      </c>
      <c r="E248" s="8">
        <f>Defter!E247</f>
        <v>223733</v>
      </c>
      <c r="F248" s="8" cm="1">
        <f t="array" ref="F248">SUMPRODUCT((SUBSTITUTE(SUBSTITUTE(UPPER(Banka!$C$5:$C$297)," ",""),"-","")=D248)*Banka!$D$5:$D$297)</f>
        <v>223733</v>
      </c>
      <c r="G248" s="8">
        <f>E248-F248</f>
        <v>0</v>
      </c>
      <c r="H248" cm="1">
        <f t="array" ref="H248">SUMPRODUCT((SUBSTITUTE(SUBSTITUTE(UPPER(Banka!$C$5:$C$297)," ",""),"-","")=D248)*1)</f>
        <v>1</v>
      </c>
      <c r="I248" t="str">
        <f>IF(COUNTIF($D$6:$D$277,D248)&gt;1,"Mükerrer Şüphesi",IF(H248=0,"Yalnız Defterde",IF(G248=0,IF(H248=1,"Tam Eşleşme","Kısmi Ödeme"),IF(ABS(G248)&lt;1000,"Banka Masrafı","İnsan İncelemesi"))))</f>
        <v>Tam Eşleşme</v>
      </c>
      <c r="J248" t="str">
        <f>IF(I248="Tam Eşleşme","✓ Kapatılabilir",IF(I248="Kısmi Ödeme","✓ "&amp;H248&amp;" ödeme ile kapatılabilir",IF(I248="Banka Masrafı","✓ ₺"&amp;ABS(G248)&amp;" masraf",IF(I248="Yalnız Defterde","○ Ödeme bekleniyor",IF(I248="Mükerrer Şüphesi","⚠ Manuel kontrol",IF(I248="İnsan İncelemesi","⚠ ₺"&amp;ABS(G248)&amp;" fark - kontrol",""))))))</f>
        <v>✓ Kapatılabilir</v>
      </c>
    </row>
    <row r="249" spans="1:10">
      <c r="A249" t="str">
        <f>Defter!A248</f>
        <v>D-0010</v>
      </c>
      <c r="B249" t="str">
        <f>Defter!C248</f>
        <v>Çınar Gıda 1</v>
      </c>
      <c r="C249" t="str">
        <f>Defter!D248</f>
        <v>FTR-2026-10878</v>
      </c>
      <c r="D249" t="str">
        <f>SUBSTITUTE(SUBSTITUTE(UPPER(C249)," ",""),"-","")</f>
        <v>FTR202610878</v>
      </c>
      <c r="E249" s="8">
        <f>Defter!E248</f>
        <v>259465</v>
      </c>
      <c r="F249" s="8" cm="1">
        <f t="array" ref="F249">SUMPRODUCT((SUBSTITUTE(SUBSTITUTE(UPPER(Banka!$C$5:$C$297)," ",""),"-","")=D249)*Banka!$D$5:$D$297)</f>
        <v>259465</v>
      </c>
      <c r="G249" s="8">
        <f>E249-F249</f>
        <v>0</v>
      </c>
      <c r="H249" cm="1">
        <f t="array" ref="H249">SUMPRODUCT((SUBSTITUTE(SUBSTITUTE(UPPER(Banka!$C$5:$C$297)," ",""),"-","")=D249)*1)</f>
        <v>1</v>
      </c>
      <c r="I249" t="str">
        <f>IF(COUNTIF($D$6:$D$277,D249)&gt;1,"Mükerrer Şüphesi",IF(H249=0,"Yalnız Defterde",IF(G249=0,IF(H249=1,"Tam Eşleşme","Kısmi Ödeme"),IF(ABS(G249)&lt;1000,"Banka Masrafı","İnsan İncelemesi"))))</f>
        <v>Tam Eşleşme</v>
      </c>
      <c r="J249" t="str">
        <f>IF(I249="Tam Eşleşme","✓ Kapatılabilir",IF(I249="Kısmi Ödeme","✓ "&amp;H249&amp;" ödeme ile kapatılabilir",IF(I249="Banka Masrafı","✓ ₺"&amp;ABS(G249)&amp;" masraf",IF(I249="Yalnız Defterde","○ Ödeme bekleniyor",IF(I249="Mükerrer Şüphesi","⚠ Manuel kontrol",IF(I249="İnsan İncelemesi","⚠ ₺"&amp;ABS(G249)&amp;" fark - kontrol",""))))))</f>
        <v>✓ Kapatılabilir</v>
      </c>
    </row>
    <row r="250" spans="1:10">
      <c r="A250" t="str">
        <f>Defter!A249</f>
        <v>D-0173</v>
      </c>
      <c r="B250" t="str">
        <f>Defter!C249</f>
        <v>Fora Otomotiv 3</v>
      </c>
      <c r="C250" t="str">
        <f>Defter!D249</f>
        <v>FTR-2026-88411</v>
      </c>
      <c r="D250" t="str">
        <f>SUBSTITUTE(SUBSTITUTE(UPPER(C250)," ",""),"-","")</f>
        <v>FTR202688411</v>
      </c>
      <c r="E250" s="8">
        <f>Defter!E249</f>
        <v>135196</v>
      </c>
      <c r="F250" s="8" cm="1">
        <f t="array" ref="F250">SUMPRODUCT((SUBSTITUTE(SUBSTITUTE(UPPER(Banka!$C$5:$C$297)," ",""),"-","")=D250)*Banka!$D$5:$D$297)</f>
        <v>135196</v>
      </c>
      <c r="G250" s="8">
        <f>E250-F250</f>
        <v>0</v>
      </c>
      <c r="H250" cm="1">
        <f t="array" ref="H250">SUMPRODUCT((SUBSTITUTE(SUBSTITUTE(UPPER(Banka!$C$5:$C$297)," ",""),"-","")=D250)*1)</f>
        <v>1</v>
      </c>
      <c r="I250" t="str">
        <f>IF(COUNTIF($D$6:$D$277,D250)&gt;1,"Mükerrer Şüphesi",IF(H250=0,"Yalnız Defterde",IF(G250=0,IF(H250=1,"Tam Eşleşme","Kısmi Ödeme"),IF(ABS(G250)&lt;1000,"Banka Masrafı","İnsan İncelemesi"))))</f>
        <v>Tam Eşleşme</v>
      </c>
      <c r="J250" t="str">
        <f>IF(I250="Tam Eşleşme","✓ Kapatılabilir",IF(I250="Kısmi Ödeme","✓ "&amp;H250&amp;" ödeme ile kapatılabilir",IF(I250="Banka Masrafı","✓ ₺"&amp;ABS(G250)&amp;" masraf",IF(I250="Yalnız Defterde","○ Ödeme bekleniyor",IF(I250="Mükerrer Şüphesi","⚠ Manuel kontrol",IF(I250="İnsan İncelemesi","⚠ ₺"&amp;ABS(G250)&amp;" fark - kontrol",""))))))</f>
        <v>✓ Kapatılabilir</v>
      </c>
    </row>
    <row r="251" spans="1:10">
      <c r="A251" t="str">
        <f>Defter!A250</f>
        <v>D-0272</v>
      </c>
      <c r="B251" t="str">
        <f>Defter!C250</f>
        <v>Güven Endüstri 1</v>
      </c>
      <c r="C251" t="str">
        <f>Defter!D250</f>
        <v>FTR-2026-41323</v>
      </c>
      <c r="D251" t="str">
        <f>SUBSTITUTE(SUBSTITUTE(UPPER(C251)," ",""),"-","")</f>
        <v>FTR202641323</v>
      </c>
      <c r="E251" s="8">
        <f>Defter!E250</f>
        <v>225087</v>
      </c>
      <c r="F251" s="8" cm="1">
        <f t="array" ref="F251">SUMPRODUCT((SUBSTITUTE(SUBSTITUTE(UPPER(Banka!$C$5:$C$297)," ",""),"-","")=D251)*Banka!$D$5:$D$297)</f>
        <v>0</v>
      </c>
      <c r="G251" s="8">
        <f>E251-F251</f>
        <v>225087</v>
      </c>
      <c r="H251" cm="1">
        <f t="array" ref="H251">SUMPRODUCT((SUBSTITUTE(SUBSTITUTE(UPPER(Banka!$C$5:$C$297)," ",""),"-","")=D251)*1)</f>
        <v>0</v>
      </c>
      <c r="I251" t="str">
        <f>IF(COUNTIF($D$6:$D$277,D251)&gt;1,"Mükerrer Şüphesi",IF(H251=0,"Yalnız Defterde",IF(G251=0,IF(H251=1,"Tam Eşleşme","Kısmi Ödeme"),IF(ABS(G251)&lt;1000,"Banka Masrafı","İnsan İncelemesi"))))</f>
        <v>Yalnız Defterde</v>
      </c>
      <c r="J251" t="str">
        <f>IF(I251="Tam Eşleşme","✓ Kapatılabilir",IF(I251="Kısmi Ödeme","✓ "&amp;H251&amp;" ödeme ile kapatılabilir",IF(I251="Banka Masrafı","✓ ₺"&amp;ABS(G251)&amp;" masraf",IF(I251="Yalnız Defterde","○ Ödeme bekleniyor",IF(I251="Mükerrer Şüphesi","⚠ Manuel kontrol",IF(I251="İnsan İncelemesi","⚠ ₺"&amp;ABS(G251)&amp;" fark - kontrol",""))))))</f>
        <v>○ Ödeme bekleniyor</v>
      </c>
    </row>
    <row r="252" spans="1:10">
      <c r="A252" t="str">
        <f>Defter!A251</f>
        <v>D-0188</v>
      </c>
      <c r="B252" t="str">
        <f>Defter!C251</f>
        <v>Hazar Gıda 2</v>
      </c>
      <c r="C252" t="str">
        <f>Defter!D251</f>
        <v>FTR-2026-44251</v>
      </c>
      <c r="D252" t="str">
        <f>SUBSTITUTE(SUBSTITUTE(UPPER(C252)," ",""),"-","")</f>
        <v>FTR202644251</v>
      </c>
      <c r="E252" s="8">
        <f>Defter!E251</f>
        <v>33373</v>
      </c>
      <c r="F252" s="8" cm="1">
        <f t="array" ref="F252">SUMPRODUCT((SUBSTITUTE(SUBSTITUTE(UPPER(Banka!$C$5:$C$297)," ",""),"-","")=D252)*Banka!$D$5:$D$297)</f>
        <v>33373</v>
      </c>
      <c r="G252" s="8">
        <f>E252-F252</f>
        <v>0</v>
      </c>
      <c r="H252" cm="1">
        <f t="array" ref="H252">SUMPRODUCT((SUBSTITUTE(SUBSTITUTE(UPPER(Banka!$C$5:$C$297)," ",""),"-","")=D252)*1)</f>
        <v>1</v>
      </c>
      <c r="I252" t="str">
        <f>IF(COUNTIF($D$6:$D$277,D252)&gt;1,"Mükerrer Şüphesi",IF(H252=0,"Yalnız Defterde",IF(G252=0,IF(H252=1,"Tam Eşleşme","Kısmi Ödeme"),IF(ABS(G252)&lt;1000,"Banka Masrafı","İnsan İncelemesi"))))</f>
        <v>Tam Eşleşme</v>
      </c>
      <c r="J252" t="str">
        <f>IF(I252="Tam Eşleşme","✓ Kapatılabilir",IF(I252="Kısmi Ödeme","✓ "&amp;H252&amp;" ödeme ile kapatılabilir",IF(I252="Banka Masrafı","✓ ₺"&amp;ABS(G252)&amp;" masraf",IF(I252="Yalnız Defterde","○ Ödeme bekleniyor",IF(I252="Mükerrer Şüphesi","⚠ Manuel kontrol",IF(I252="İnsan İncelemesi","⚠ ₺"&amp;ABS(G252)&amp;" fark - kontrol",""))))))</f>
        <v>✓ Kapatılabilir</v>
      </c>
    </row>
    <row r="253" spans="1:10">
      <c r="A253" t="str">
        <f>Defter!A252</f>
        <v>D-0198</v>
      </c>
      <c r="B253" t="str">
        <f>Defter!C252</f>
        <v>Doruk Lojistik 2</v>
      </c>
      <c r="C253" t="str">
        <f>Defter!D252</f>
        <v>FTR-2026-93721</v>
      </c>
      <c r="D253" t="str">
        <f>SUBSTITUTE(SUBSTITUTE(UPPER(C253)," ",""),"-","")</f>
        <v>FTR202693721</v>
      </c>
      <c r="E253" s="8">
        <f>Defter!E252</f>
        <v>145844</v>
      </c>
      <c r="F253" s="8" cm="1">
        <f t="array" ref="F253">SUMPRODUCT((SUBSTITUTE(SUBSTITUTE(UPPER(Banka!$C$5:$C$297)," ",""),"-","")=D253)*Banka!$D$5:$D$297)</f>
        <v>145844</v>
      </c>
      <c r="G253" s="8">
        <f>E253-F253</f>
        <v>0</v>
      </c>
      <c r="H253" cm="1">
        <f t="array" ref="H253">SUMPRODUCT((SUBSTITUTE(SUBSTITUTE(UPPER(Banka!$C$5:$C$297)," ",""),"-","")=D253)*1)</f>
        <v>1</v>
      </c>
      <c r="I253" t="str">
        <f>IF(COUNTIF($D$6:$D$277,D253)&gt;1,"Mükerrer Şüphesi",IF(H253=0,"Yalnız Defterde",IF(G253=0,IF(H253=1,"Tam Eşleşme","Kısmi Ödeme"),IF(ABS(G253)&lt;1000,"Banka Masrafı","İnsan İncelemesi"))))</f>
        <v>Tam Eşleşme</v>
      </c>
      <c r="J253" t="str">
        <f>IF(I253="Tam Eşleşme","✓ Kapatılabilir",IF(I253="Kısmi Ödeme","✓ "&amp;H253&amp;" ödeme ile kapatılabilir",IF(I253="Banka Masrafı","✓ ₺"&amp;ABS(G253)&amp;" masraf",IF(I253="Yalnız Defterde","○ Ödeme bekleniyor",IF(I253="Mükerrer Şüphesi","⚠ Manuel kontrol",IF(I253="İnsan İncelemesi","⚠ ₺"&amp;ABS(G253)&amp;" fark - kontrol",""))))))</f>
        <v>✓ Kapatılabilir</v>
      </c>
    </row>
    <row r="254" spans="1:10">
      <c r="A254" t="str">
        <f>Defter!A253</f>
        <v>D-0109</v>
      </c>
      <c r="B254" t="str">
        <f>Defter!C253</f>
        <v>Güven Endüstri 1</v>
      </c>
      <c r="C254" t="str">
        <f>Defter!D253</f>
        <v>FTR-2026-75451</v>
      </c>
      <c r="D254" t="str">
        <f>SUBSTITUTE(SUBSTITUTE(UPPER(C254)," ",""),"-","")</f>
        <v>FTR202675451</v>
      </c>
      <c r="E254" s="8">
        <f>Defter!E253</f>
        <v>130749</v>
      </c>
      <c r="F254" s="8" cm="1">
        <f t="array" ref="F254">SUMPRODUCT((SUBSTITUTE(SUBSTITUTE(UPPER(Banka!$C$5:$C$297)," ",""),"-","")=D254)*Banka!$D$5:$D$297)</f>
        <v>130749</v>
      </c>
      <c r="G254" s="8">
        <f>E254-F254</f>
        <v>0</v>
      </c>
      <c r="H254" cm="1">
        <f t="array" ref="H254">SUMPRODUCT((SUBSTITUTE(SUBSTITUTE(UPPER(Banka!$C$5:$C$297)," ",""),"-","")=D254)*1)</f>
        <v>1</v>
      </c>
      <c r="I254" t="str">
        <f>IF(COUNTIF($D$6:$D$277,D254)&gt;1,"Mükerrer Şüphesi",IF(H254=0,"Yalnız Defterde",IF(G254=0,IF(H254=1,"Tam Eşleşme","Kısmi Ödeme"),IF(ABS(G254)&lt;1000,"Banka Masrafı","İnsan İncelemesi"))))</f>
        <v>Tam Eşleşme</v>
      </c>
      <c r="J254" t="str">
        <f>IF(I254="Tam Eşleşme","✓ Kapatılabilir",IF(I254="Kısmi Ödeme","✓ "&amp;H254&amp;" ödeme ile kapatılabilir",IF(I254="Banka Masrafı","✓ ₺"&amp;ABS(G254)&amp;" masraf",IF(I254="Yalnız Defterde","○ Ödeme bekleniyor",IF(I254="Mükerrer Şüphesi","⚠ Manuel kontrol",IF(I254="İnsan İncelemesi","⚠ ₺"&amp;ABS(G254)&amp;" fark - kontrol",""))))))</f>
        <v>✓ Kapatılabilir</v>
      </c>
    </row>
    <row r="255" spans="1:10">
      <c r="A255" t="str">
        <f>Defter!A254</f>
        <v>D-0194</v>
      </c>
      <c r="B255" t="str">
        <f>Defter!C254</f>
        <v>Mavi Endüstri 2</v>
      </c>
      <c r="C255" t="str">
        <f>Defter!D254</f>
        <v>FTR-2026-22792</v>
      </c>
      <c r="D255" t="str">
        <f>SUBSTITUTE(SUBSTITUTE(UPPER(C255)," ",""),"-","")</f>
        <v>FTR202622792</v>
      </c>
      <c r="E255" s="8">
        <f>Defter!E254</f>
        <v>45636</v>
      </c>
      <c r="F255" s="8" cm="1">
        <f t="array" ref="F255">SUMPRODUCT((SUBSTITUTE(SUBSTITUTE(UPPER(Banka!$C$5:$C$297)," ",""),"-","")=D255)*Banka!$D$5:$D$297)</f>
        <v>45636</v>
      </c>
      <c r="G255" s="8">
        <f>E255-F255</f>
        <v>0</v>
      </c>
      <c r="H255" cm="1">
        <f t="array" ref="H255">SUMPRODUCT((SUBSTITUTE(SUBSTITUTE(UPPER(Banka!$C$5:$C$297)," ",""),"-","")=D255)*1)</f>
        <v>1</v>
      </c>
      <c r="I255" t="str">
        <f>IF(COUNTIF($D$6:$D$277,D255)&gt;1,"Mükerrer Şüphesi",IF(H255=0,"Yalnız Defterde",IF(G255=0,IF(H255=1,"Tam Eşleşme","Kısmi Ödeme"),IF(ABS(G255)&lt;1000,"Banka Masrafı","İnsan İncelemesi"))))</f>
        <v>Tam Eşleşme</v>
      </c>
      <c r="J255" t="str">
        <f>IF(I255="Tam Eşleşme","✓ Kapatılabilir",IF(I255="Kısmi Ödeme","✓ "&amp;H255&amp;" ödeme ile kapatılabilir",IF(I255="Banka Masrafı","✓ ₺"&amp;ABS(G255)&amp;" masraf",IF(I255="Yalnız Defterde","○ Ödeme bekleniyor",IF(I255="Mükerrer Şüphesi","⚠ Manuel kontrol",IF(I255="İnsan İncelemesi","⚠ ₺"&amp;ABS(G255)&amp;" fark - kontrol",""))))))</f>
        <v>✓ Kapatılabilir</v>
      </c>
    </row>
    <row r="256" spans="1:10">
      <c r="A256" t="str">
        <f>Defter!A255</f>
        <v>D-0064</v>
      </c>
      <c r="B256" t="str">
        <f>Defter!C255</f>
        <v>Ufuk Gıda 3</v>
      </c>
      <c r="C256" t="str">
        <f>Defter!D255</f>
        <v>FTR-2026-88397</v>
      </c>
      <c r="D256" t="str">
        <f>SUBSTITUTE(SUBSTITUTE(UPPER(C256)," ",""),"-","")</f>
        <v>FTR202688397</v>
      </c>
      <c r="E256" s="8">
        <f>Defter!E255</f>
        <v>259880</v>
      </c>
      <c r="F256" s="8" cm="1">
        <f t="array" ref="F256">SUMPRODUCT((SUBSTITUTE(SUBSTITUTE(UPPER(Banka!$C$5:$C$297)," ",""),"-","")=D256)*Banka!$D$5:$D$297)</f>
        <v>259880</v>
      </c>
      <c r="G256" s="8">
        <f>E256-F256</f>
        <v>0</v>
      </c>
      <c r="H256" cm="1">
        <f t="array" ref="H256">SUMPRODUCT((SUBSTITUTE(SUBSTITUTE(UPPER(Banka!$C$5:$C$297)," ",""),"-","")=D256)*1)</f>
        <v>1</v>
      </c>
      <c r="I256" t="str">
        <f>IF(COUNTIF($D$6:$D$277,D256)&gt;1,"Mükerrer Şüphesi",IF(H256=0,"Yalnız Defterde",IF(G256=0,IF(H256=1,"Tam Eşleşme","Kısmi Ödeme"),IF(ABS(G256)&lt;1000,"Banka Masrafı","İnsan İncelemesi"))))</f>
        <v>Tam Eşleşme</v>
      </c>
      <c r="J256" t="str">
        <f>IF(I256="Tam Eşleşme","✓ Kapatılabilir",IF(I256="Kısmi Ödeme","✓ "&amp;H256&amp;" ödeme ile kapatılabilir",IF(I256="Banka Masrafı","✓ ₺"&amp;ABS(G256)&amp;" masraf",IF(I256="Yalnız Defterde","○ Ödeme bekleniyor",IF(I256="Mükerrer Şüphesi","⚠ Manuel kontrol",IF(I256="İnsan İncelemesi","⚠ ₺"&amp;ABS(G256)&amp;" fark - kontrol",""))))))</f>
        <v>✓ Kapatılabilir</v>
      </c>
    </row>
    <row r="257" spans="1:10">
      <c r="A257" t="str">
        <f>Defter!A256</f>
        <v>D-0215</v>
      </c>
      <c r="B257" t="str">
        <f>Defter!C256</f>
        <v>İdea Lojistik 3</v>
      </c>
      <c r="C257" t="str">
        <f>Defter!D256</f>
        <v>FTR-2026-21301</v>
      </c>
      <c r="D257" t="str">
        <f>SUBSTITUTE(SUBSTITUTE(UPPER(C257)," ",""),"-","")</f>
        <v>FTR202621301</v>
      </c>
      <c r="E257" s="8">
        <f>Defter!E256</f>
        <v>103739</v>
      </c>
      <c r="F257" s="8" cm="1">
        <f t="array" ref="F257">SUMPRODUCT((SUBSTITUTE(SUBSTITUTE(UPPER(Banka!$C$5:$C$297)," ",""),"-","")=D257)*Banka!$D$5:$D$297)</f>
        <v>103739</v>
      </c>
      <c r="G257" s="8">
        <f>E257-F257</f>
        <v>0</v>
      </c>
      <c r="H257" cm="1">
        <f t="array" ref="H257">SUMPRODUCT((SUBSTITUTE(SUBSTITUTE(UPPER(Banka!$C$5:$C$297)," ",""),"-","")=D257)*1)</f>
        <v>1</v>
      </c>
      <c r="I257" t="str">
        <f>IF(COUNTIF($D$6:$D$277,D257)&gt;1,"Mükerrer Şüphesi",IF(H257=0,"Yalnız Defterde",IF(G257=0,IF(H257=1,"Tam Eşleşme","Kısmi Ödeme"),IF(ABS(G257)&lt;1000,"Banka Masrafı","İnsan İncelemesi"))))</f>
        <v>Tam Eşleşme</v>
      </c>
      <c r="J257" t="str">
        <f>IF(I257="Tam Eşleşme","✓ Kapatılabilir",IF(I257="Kısmi Ödeme","✓ "&amp;H257&amp;" ödeme ile kapatılabilir",IF(I257="Banka Masrafı","✓ ₺"&amp;ABS(G257)&amp;" masraf",IF(I257="Yalnız Defterde","○ Ödeme bekleniyor",IF(I257="Mükerrer Şüphesi","⚠ Manuel kontrol",IF(I257="İnsan İncelemesi","⚠ ₺"&amp;ABS(G257)&amp;" fark - kontrol",""))))))</f>
        <v>✓ Kapatılabilir</v>
      </c>
    </row>
    <row r="258" spans="1:10">
      <c r="A258" t="str">
        <f>Defter!A257</f>
        <v>D-0015</v>
      </c>
      <c r="B258" t="str">
        <f>Defter!C257</f>
        <v>Sentez Lojistik 1</v>
      </c>
      <c r="C258" t="str">
        <f>Defter!D257</f>
        <v>FTR-2026-26555</v>
      </c>
      <c r="D258" t="str">
        <f>SUBSTITUTE(SUBSTITUTE(UPPER(C258)," ",""),"-","")</f>
        <v>FTR202626555</v>
      </c>
      <c r="E258" s="8">
        <f>Defter!E257</f>
        <v>104219</v>
      </c>
      <c r="F258" s="8" cm="1">
        <f t="array" ref="F258">SUMPRODUCT((SUBSTITUTE(SUBSTITUTE(UPPER(Banka!$C$5:$C$297)," ",""),"-","")=D258)*Banka!$D$5:$D$297)</f>
        <v>104219</v>
      </c>
      <c r="G258" s="8">
        <f>E258-F258</f>
        <v>0</v>
      </c>
      <c r="H258" cm="1">
        <f t="array" ref="H258">SUMPRODUCT((SUBSTITUTE(SUBSTITUTE(UPPER(Banka!$C$5:$C$297)," ",""),"-","")=D258)*1)</f>
        <v>1</v>
      </c>
      <c r="I258" t="str">
        <f>IF(COUNTIF($D$6:$D$277,D258)&gt;1,"Mükerrer Şüphesi",IF(H258=0,"Yalnız Defterde",IF(G258=0,IF(H258=1,"Tam Eşleşme","Kısmi Ödeme"),IF(ABS(G258)&lt;1000,"Banka Masrafı","İnsan İncelemesi"))))</f>
        <v>Tam Eşleşme</v>
      </c>
      <c r="J258" t="str">
        <f>IF(I258="Tam Eşleşme","✓ Kapatılabilir",IF(I258="Kısmi Ödeme","✓ "&amp;H258&amp;" ödeme ile kapatılabilir",IF(I258="Banka Masrafı","✓ ₺"&amp;ABS(G258)&amp;" masraf",IF(I258="Yalnız Defterde","○ Ödeme bekleniyor",IF(I258="Mükerrer Şüphesi","⚠ Manuel kontrol",IF(I258="İnsan İncelemesi","⚠ ₺"&amp;ABS(G258)&amp;" fark - kontrol",""))))))</f>
        <v>✓ Kapatılabilir</v>
      </c>
    </row>
    <row r="259" spans="1:10">
      <c r="A259" t="str">
        <f>Defter!A258</f>
        <v>D-0076</v>
      </c>
      <c r="B259" t="str">
        <f>Defter!C258</f>
        <v>Orion Otomotiv 1</v>
      </c>
      <c r="C259" t="str">
        <f>Defter!D258</f>
        <v>FTR-2026-94960</v>
      </c>
      <c r="D259" t="str">
        <f>SUBSTITUTE(SUBSTITUTE(UPPER(C259)," ",""),"-","")</f>
        <v>FTR202694960</v>
      </c>
      <c r="E259" s="8">
        <f>Defter!E258</f>
        <v>138807</v>
      </c>
      <c r="F259" s="8" cm="1">
        <f t="array" ref="F259">SUMPRODUCT((SUBSTITUTE(SUBSTITUTE(UPPER(Banka!$C$5:$C$297)," ",""),"-","")=D259)*Banka!$D$5:$D$297)</f>
        <v>138807</v>
      </c>
      <c r="G259" s="8">
        <f>E259-F259</f>
        <v>0</v>
      </c>
      <c r="H259" cm="1">
        <f t="array" ref="H259">SUMPRODUCT((SUBSTITUTE(SUBSTITUTE(UPPER(Banka!$C$5:$C$297)," ",""),"-","")=D259)*1)</f>
        <v>1</v>
      </c>
      <c r="I259" t="str">
        <f>IF(COUNTIF($D$6:$D$277,D259)&gt;1,"Mükerrer Şüphesi",IF(H259=0,"Yalnız Defterde",IF(G259=0,IF(H259=1,"Tam Eşleşme","Kısmi Ödeme"),IF(ABS(G259)&lt;1000,"Banka Masrafı","İnsan İncelemesi"))))</f>
        <v>Tam Eşleşme</v>
      </c>
      <c r="J259" t="str">
        <f>IF(I259="Tam Eşleşme","✓ Kapatılabilir",IF(I259="Kısmi Ödeme","✓ "&amp;H259&amp;" ödeme ile kapatılabilir",IF(I259="Banka Masrafı","✓ ₺"&amp;ABS(G259)&amp;" masraf",IF(I259="Yalnız Defterde","○ Ödeme bekleniyor",IF(I259="Mükerrer Şüphesi","⚠ Manuel kontrol",IF(I259="İnsan İncelemesi","⚠ ₺"&amp;ABS(G259)&amp;" fark - kontrol",""))))))</f>
        <v>✓ Kapatılabilir</v>
      </c>
    </row>
    <row r="260" spans="1:10">
      <c r="A260" t="str">
        <f>Defter!A259</f>
        <v>D-0192</v>
      </c>
      <c r="B260" t="str">
        <f>Defter!C259</f>
        <v>Atlas Otomotiv 2</v>
      </c>
      <c r="C260" t="str">
        <f>Defter!D259</f>
        <v>FTR-2026-28770</v>
      </c>
      <c r="D260" t="str">
        <f>SUBSTITUTE(SUBSTITUTE(UPPER(C260)," ",""),"-","")</f>
        <v>FTR202628770</v>
      </c>
      <c r="E260" s="8">
        <f>Defter!E259</f>
        <v>44129</v>
      </c>
      <c r="F260" s="8" cm="1">
        <f t="array" ref="F260">SUMPRODUCT((SUBSTITUTE(SUBSTITUTE(UPPER(Banka!$C$5:$C$297)," ",""),"-","")=D260)*Banka!$D$5:$D$297)</f>
        <v>44129</v>
      </c>
      <c r="G260" s="8">
        <f>E260-F260</f>
        <v>0</v>
      </c>
      <c r="H260" cm="1">
        <f t="array" ref="H260">SUMPRODUCT((SUBSTITUTE(SUBSTITUTE(UPPER(Banka!$C$5:$C$297)," ",""),"-","")=D260)*1)</f>
        <v>1</v>
      </c>
      <c r="I260" t="str">
        <f>IF(COUNTIF($D$6:$D$277,D260)&gt;1,"Mükerrer Şüphesi",IF(H260=0,"Yalnız Defterde",IF(G260=0,IF(H260=1,"Tam Eşleşme","Kısmi Ödeme"),IF(ABS(G260)&lt;1000,"Banka Masrafı","İnsan İncelemesi"))))</f>
        <v>Tam Eşleşme</v>
      </c>
      <c r="J260" t="str">
        <f>IF(I260="Tam Eşleşme","✓ Kapatılabilir",IF(I260="Kısmi Ödeme","✓ "&amp;H260&amp;" ödeme ile kapatılabilir",IF(I260="Banka Masrafı","✓ ₺"&amp;ABS(G260)&amp;" masraf",IF(I260="Yalnız Defterde","○ Ödeme bekleniyor",IF(I260="Mükerrer Şüphesi","⚠ Manuel kontrol",IF(I260="İnsan İncelemesi","⚠ ₺"&amp;ABS(G260)&amp;" fark - kontrol",""))))))</f>
        <v>✓ Kapatılabilir</v>
      </c>
    </row>
    <row r="261" spans="1:10">
      <c r="A261" t="str">
        <f>Defter!A260</f>
        <v>D-0086</v>
      </c>
      <c r="B261" t="str">
        <f>Defter!C260</f>
        <v>Liman Endüstri 3</v>
      </c>
      <c r="C261" t="str">
        <f>Defter!D260</f>
        <v>FTR-2026-65759</v>
      </c>
      <c r="D261" t="str">
        <f>SUBSTITUTE(SUBSTITUTE(UPPER(C261)," ",""),"-","")</f>
        <v>FTR202665759</v>
      </c>
      <c r="E261" s="8">
        <f>Defter!E260</f>
        <v>226541</v>
      </c>
      <c r="F261" s="8" cm="1">
        <f t="array" ref="F261">SUMPRODUCT((SUBSTITUTE(SUBSTITUTE(UPPER(Banka!$C$5:$C$297)," ",""),"-","")=D261)*Banka!$D$5:$D$297)</f>
        <v>226541</v>
      </c>
      <c r="G261" s="8">
        <f>E261-F261</f>
        <v>0</v>
      </c>
      <c r="H261" cm="1">
        <f t="array" ref="H261">SUMPRODUCT((SUBSTITUTE(SUBSTITUTE(UPPER(Banka!$C$5:$C$297)," ",""),"-","")=D261)*1)</f>
        <v>1</v>
      </c>
      <c r="I261" t="str">
        <f>IF(COUNTIF($D$6:$D$277,D261)&gt;1,"Mükerrer Şüphesi",IF(H261=0,"Yalnız Defterde",IF(G261=0,IF(H261=1,"Tam Eşleşme","Kısmi Ödeme"),IF(ABS(G261)&lt;1000,"Banka Masrafı","İnsan İncelemesi"))))</f>
        <v>Tam Eşleşme</v>
      </c>
      <c r="J261" t="str">
        <f>IF(I261="Tam Eşleşme","✓ Kapatılabilir",IF(I261="Kısmi Ödeme","✓ "&amp;H261&amp;" ödeme ile kapatılabilir",IF(I261="Banka Masrafı","✓ ₺"&amp;ABS(G261)&amp;" masraf",IF(I261="Yalnız Defterde","○ Ödeme bekleniyor",IF(I261="Mükerrer Şüphesi","⚠ Manuel kontrol",IF(I261="İnsan İncelemesi","⚠ ₺"&amp;ABS(G261)&amp;" fark - kontrol",""))))))</f>
        <v>✓ Kapatılabilir</v>
      </c>
    </row>
    <row r="262" spans="1:10">
      <c r="A262" t="str">
        <f>Defter!A261</f>
        <v>D-0261</v>
      </c>
      <c r="B262" t="str">
        <f>Defter!C261</f>
        <v>Liman Enerji 2</v>
      </c>
      <c r="C262" t="str">
        <f>Defter!D261</f>
        <v>FTR-2026-16500</v>
      </c>
      <c r="D262" t="str">
        <f>SUBSTITUTE(SUBSTITUTE(UPPER(C262)," ",""),"-","")</f>
        <v>FTR202616500</v>
      </c>
      <c r="E262" s="8">
        <f>Defter!E261</f>
        <v>220406</v>
      </c>
      <c r="F262" s="8" cm="1">
        <f t="array" ref="F262">SUMPRODUCT((SUBSTITUTE(SUBSTITUTE(UPPER(Banka!$C$5:$C$297)," ",""),"-","")=D262)*Banka!$D$5:$D$297)</f>
        <v>0</v>
      </c>
      <c r="G262" s="8">
        <f>E262-F262</f>
        <v>220406</v>
      </c>
      <c r="H262" cm="1">
        <f t="array" ref="H262">SUMPRODUCT((SUBSTITUTE(SUBSTITUTE(UPPER(Banka!$C$5:$C$297)," ",""),"-","")=D262)*1)</f>
        <v>0</v>
      </c>
      <c r="I262" t="str">
        <f>IF(COUNTIF($D$6:$D$277,D262)&gt;1,"Mükerrer Şüphesi",IF(H262=0,"Yalnız Defterde",IF(G262=0,IF(H262=1,"Tam Eşleşme","Kısmi Ödeme"),IF(ABS(G262)&lt;1000,"Banka Masrafı","İnsan İncelemesi"))))</f>
        <v>Yalnız Defterde</v>
      </c>
      <c r="J262" t="str">
        <f>IF(I262="Tam Eşleşme","✓ Kapatılabilir",IF(I262="Kısmi Ödeme","✓ "&amp;H262&amp;" ödeme ile kapatılabilir",IF(I262="Banka Masrafı","✓ ₺"&amp;ABS(G262)&amp;" masraf",IF(I262="Yalnız Defterde","○ Ödeme bekleniyor",IF(I262="Mükerrer Şüphesi","⚠ Manuel kontrol",IF(I262="İnsan İncelemesi","⚠ ₺"&amp;ABS(G262)&amp;" fark - kontrol",""))))))</f>
        <v>○ Ödeme bekleniyor</v>
      </c>
    </row>
    <row r="263" spans="1:10">
      <c r="A263" t="str">
        <f>Defter!A262</f>
        <v>D-0147</v>
      </c>
      <c r="B263" t="str">
        <f>Defter!C262</f>
        <v>Güven Endüstri 1</v>
      </c>
      <c r="C263" t="str">
        <f>Defter!D262</f>
        <v>FTR-2026-88622</v>
      </c>
      <c r="D263" t="str">
        <f>SUBSTITUTE(SUBSTITUTE(UPPER(C263)," ",""),"-","")</f>
        <v>FTR202688622</v>
      </c>
      <c r="E263" s="8">
        <f>Defter!E262</f>
        <v>69205</v>
      </c>
      <c r="F263" s="8" cm="1">
        <f t="array" ref="F263">SUMPRODUCT((SUBSTITUTE(SUBSTITUTE(UPPER(Banka!$C$5:$C$297)," ",""),"-","")=D263)*Banka!$D$5:$D$297)</f>
        <v>69205</v>
      </c>
      <c r="G263" s="8">
        <f>E263-F263</f>
        <v>0</v>
      </c>
      <c r="H263" cm="1">
        <f t="array" ref="H263">SUMPRODUCT((SUBSTITUTE(SUBSTITUTE(UPPER(Banka!$C$5:$C$297)," ",""),"-","")=D263)*1)</f>
        <v>1</v>
      </c>
      <c r="I263" t="str">
        <f>IF(COUNTIF($D$6:$D$277,D263)&gt;1,"Mükerrer Şüphesi",IF(H263=0,"Yalnız Defterde",IF(G263=0,IF(H263=1,"Tam Eşleşme","Kısmi Ödeme"),IF(ABS(G263)&lt;1000,"Banka Masrafı","İnsan İncelemesi"))))</f>
        <v>Tam Eşleşme</v>
      </c>
      <c r="J263" t="str">
        <f>IF(I263="Tam Eşleşme","✓ Kapatılabilir",IF(I263="Kısmi Ödeme","✓ "&amp;H263&amp;" ödeme ile kapatılabilir",IF(I263="Banka Masrafı","✓ ₺"&amp;ABS(G263)&amp;" masraf",IF(I263="Yalnız Defterde","○ Ödeme bekleniyor",IF(I263="Mükerrer Şüphesi","⚠ Manuel kontrol",IF(I263="İnsan İncelemesi","⚠ ₺"&amp;ABS(G263)&amp;" fark - kontrol",""))))))</f>
        <v>✓ Kapatılabilir</v>
      </c>
    </row>
    <row r="264" spans="1:10">
      <c r="A264" t="str">
        <f>Defter!A263</f>
        <v>D-0180</v>
      </c>
      <c r="B264" t="str">
        <f>Defter!C263</f>
        <v>Ufuk Gıda 3</v>
      </c>
      <c r="C264" t="str">
        <f>Defter!D263</f>
        <v>FTR-2026-95894</v>
      </c>
      <c r="D264" t="str">
        <f>SUBSTITUTE(SUBSTITUTE(UPPER(C264)," ",""),"-","")</f>
        <v>FTR202695894</v>
      </c>
      <c r="E264" s="8">
        <f>Defter!E263</f>
        <v>66668</v>
      </c>
      <c r="F264" s="8" cm="1">
        <f t="array" ref="F264">SUMPRODUCT((SUBSTITUTE(SUBSTITUTE(UPPER(Banka!$C$5:$C$297)," ",""),"-","")=D264)*Banka!$D$5:$D$297)</f>
        <v>66668</v>
      </c>
      <c r="G264" s="8">
        <f>E264-F264</f>
        <v>0</v>
      </c>
      <c r="H264" cm="1">
        <f t="array" ref="H264">SUMPRODUCT((SUBSTITUTE(SUBSTITUTE(UPPER(Banka!$C$5:$C$297)," ",""),"-","")=D264)*1)</f>
        <v>1</v>
      </c>
      <c r="I264" t="str">
        <f>IF(COUNTIF($D$6:$D$277,D264)&gt;1,"Mükerrer Şüphesi",IF(H264=0,"Yalnız Defterde",IF(G264=0,IF(H264=1,"Tam Eşleşme","Kısmi Ödeme"),IF(ABS(G264)&lt;1000,"Banka Masrafı","İnsan İncelemesi"))))</f>
        <v>Tam Eşleşme</v>
      </c>
      <c r="J264" t="str">
        <f>IF(I264="Tam Eşleşme","✓ Kapatılabilir",IF(I264="Kısmi Ödeme","✓ "&amp;H264&amp;" ödeme ile kapatılabilir",IF(I264="Banka Masrafı","✓ ₺"&amp;ABS(G264)&amp;" masraf",IF(I264="Yalnız Defterde","○ Ödeme bekleniyor",IF(I264="Mükerrer Şüphesi","⚠ Manuel kontrol",IF(I264="İnsan İncelemesi","⚠ ₺"&amp;ABS(G264)&amp;" fark - kontrol",""))))))</f>
        <v>✓ Kapatılabilir</v>
      </c>
    </row>
    <row r="265" spans="1:10">
      <c r="A265" t="str">
        <f>Defter!A264</f>
        <v>D-0153</v>
      </c>
      <c r="B265" t="str">
        <f>Defter!C264</f>
        <v>Tuna Otomotiv 3</v>
      </c>
      <c r="C265" t="str">
        <f>Defter!D264</f>
        <v>FTR-2026-70296</v>
      </c>
      <c r="D265" t="str">
        <f>SUBSTITUTE(SUBSTITUTE(UPPER(C265)," ",""),"-","")</f>
        <v>FTR202670296</v>
      </c>
      <c r="E265" s="8">
        <f>Defter!E264</f>
        <v>255751</v>
      </c>
      <c r="F265" s="8" cm="1">
        <f t="array" ref="F265">SUMPRODUCT((SUBSTITUTE(SUBSTITUTE(UPPER(Banka!$C$5:$C$297)," ",""),"-","")=D265)*Banka!$D$5:$D$297)</f>
        <v>255751</v>
      </c>
      <c r="G265" s="8">
        <f>E265-F265</f>
        <v>0</v>
      </c>
      <c r="H265" cm="1">
        <f t="array" ref="H265">SUMPRODUCT((SUBSTITUTE(SUBSTITUTE(UPPER(Banka!$C$5:$C$297)," ",""),"-","")=D265)*1)</f>
        <v>1</v>
      </c>
      <c r="I265" t="str">
        <f>IF(COUNTIF($D$6:$D$277,D265)&gt;1,"Mükerrer Şüphesi",IF(H265=0,"Yalnız Defterde",IF(G265=0,IF(H265=1,"Tam Eşleşme","Kısmi Ödeme"),IF(ABS(G265)&lt;1000,"Banka Masrafı","İnsan İncelemesi"))))</f>
        <v>Tam Eşleşme</v>
      </c>
      <c r="J265" t="str">
        <f>IF(I265="Tam Eşleşme","✓ Kapatılabilir",IF(I265="Kısmi Ödeme","✓ "&amp;H265&amp;" ödeme ile kapatılabilir",IF(I265="Banka Masrafı","✓ ₺"&amp;ABS(G265)&amp;" masraf",IF(I265="Yalnız Defterde","○ Ödeme bekleniyor",IF(I265="Mükerrer Şüphesi","⚠ Manuel kontrol",IF(I265="İnsan İncelemesi","⚠ ₺"&amp;ABS(G265)&amp;" fark - kontrol",""))))))</f>
        <v>✓ Kapatılabilir</v>
      </c>
    </row>
    <row r="266" spans="1:10">
      <c r="A266" t="str">
        <f>Defter!A265</f>
        <v>D-0120</v>
      </c>
      <c r="B266" t="str">
        <f>Defter!C265</f>
        <v>Atlas Otomotiv 2</v>
      </c>
      <c r="C266" t="str">
        <f>Defter!D265</f>
        <v>FTR-2026-92770</v>
      </c>
      <c r="D266" t="str">
        <f>SUBSTITUTE(SUBSTITUTE(UPPER(C266)," ",""),"-","")</f>
        <v>FTR202692770</v>
      </c>
      <c r="E266" s="8">
        <f>Defter!E265</f>
        <v>115776</v>
      </c>
      <c r="F266" s="8" cm="1">
        <f t="array" ref="F266">SUMPRODUCT((SUBSTITUTE(SUBSTITUTE(UPPER(Banka!$C$5:$C$297)," ",""),"-","")=D266)*Banka!$D$5:$D$297)</f>
        <v>115776</v>
      </c>
      <c r="G266" s="8">
        <f>E266-F266</f>
        <v>0</v>
      </c>
      <c r="H266" cm="1">
        <f t="array" ref="H266">SUMPRODUCT((SUBSTITUTE(SUBSTITUTE(UPPER(Banka!$C$5:$C$297)," ",""),"-","")=D266)*1)</f>
        <v>1</v>
      </c>
      <c r="I266" t="str">
        <f>IF(COUNTIF($D$6:$D$277,D266)&gt;1,"Mükerrer Şüphesi",IF(H266=0,"Yalnız Defterde",IF(G266=0,IF(H266=1,"Tam Eşleşme","Kısmi Ödeme"),IF(ABS(G266)&lt;1000,"Banka Masrafı","İnsan İncelemesi"))))</f>
        <v>Tam Eşleşme</v>
      </c>
      <c r="J266" t="str">
        <f>IF(I266="Tam Eşleşme","✓ Kapatılabilir",IF(I266="Kısmi Ödeme","✓ "&amp;H266&amp;" ödeme ile kapatılabilir",IF(I266="Banka Masrafı","✓ ₺"&amp;ABS(G266)&amp;" masraf",IF(I266="Yalnız Defterde","○ Ödeme bekleniyor",IF(I266="Mükerrer Şüphesi","⚠ Manuel kontrol",IF(I266="İnsan İncelemesi","⚠ ₺"&amp;ABS(G266)&amp;" fark - kontrol",""))))))</f>
        <v>✓ Kapatılabilir</v>
      </c>
    </row>
    <row r="267" spans="1:10">
      <c r="A267" t="str">
        <f>Defter!A266</f>
        <v>D-0208</v>
      </c>
      <c r="B267" t="str">
        <f>Defter!C266</f>
        <v>Hazar Gıda 2</v>
      </c>
      <c r="C267" t="str">
        <f>Defter!D266</f>
        <v>FTR-2026-46344</v>
      </c>
      <c r="D267" t="str">
        <f>SUBSTITUTE(SUBSTITUTE(UPPER(C267)," ",""),"-","")</f>
        <v>FTR202646344</v>
      </c>
      <c r="E267" s="8">
        <f>Defter!E266</f>
        <v>242685</v>
      </c>
      <c r="F267" s="8" cm="1">
        <f t="array" ref="F267">SUMPRODUCT((SUBSTITUTE(SUBSTITUTE(UPPER(Banka!$C$5:$C$297)," ",""),"-","")=D267)*Banka!$D$5:$D$297)</f>
        <v>242685</v>
      </c>
      <c r="G267" s="8">
        <f>E267-F267</f>
        <v>0</v>
      </c>
      <c r="H267" cm="1">
        <f t="array" ref="H267">SUMPRODUCT((SUBSTITUTE(SUBSTITUTE(UPPER(Banka!$C$5:$C$297)," ",""),"-","")=D267)*1)</f>
        <v>1</v>
      </c>
      <c r="I267" t="str">
        <f>IF(COUNTIF($D$6:$D$277,D267)&gt;1,"Mükerrer Şüphesi",IF(H267=0,"Yalnız Defterde",IF(G267=0,IF(H267=1,"Tam Eşleşme","Kısmi Ödeme"),IF(ABS(G267)&lt;1000,"Banka Masrafı","İnsan İncelemesi"))))</f>
        <v>Tam Eşleşme</v>
      </c>
      <c r="J267" t="str">
        <f>IF(I267="Tam Eşleşme","✓ Kapatılabilir",IF(I267="Kısmi Ödeme","✓ "&amp;H267&amp;" ödeme ile kapatılabilir",IF(I267="Banka Masrafı","✓ ₺"&amp;ABS(G267)&amp;" masraf",IF(I267="Yalnız Defterde","○ Ödeme bekleniyor",IF(I267="Mükerrer Şüphesi","⚠ Manuel kontrol",IF(I267="İnsan İncelemesi","⚠ ₺"&amp;ABS(G267)&amp;" fark - kontrol",""))))))</f>
        <v>✓ Kapatılabilir</v>
      </c>
    </row>
    <row r="268" spans="1:10">
      <c r="A268" t="str">
        <f>Defter!A267</f>
        <v>D-0003</v>
      </c>
      <c r="B268" t="str">
        <f>Defter!C267</f>
        <v>İdea Teknoloji 2</v>
      </c>
      <c r="C268" t="str">
        <f>Defter!D267</f>
        <v>FTR-2026-97799</v>
      </c>
      <c r="D268" t="str">
        <f>SUBSTITUTE(SUBSTITUTE(UPPER(C268)," ",""),"-","")</f>
        <v>FTR202697799</v>
      </c>
      <c r="E268" s="8">
        <f>Defter!E267</f>
        <v>161957</v>
      </c>
      <c r="F268" s="8" cm="1">
        <f t="array" ref="F268">SUMPRODUCT((SUBSTITUTE(SUBSTITUTE(UPPER(Banka!$C$5:$C$297)," ",""),"-","")=D268)*Banka!$D$5:$D$297)</f>
        <v>161957</v>
      </c>
      <c r="G268" s="8">
        <f>E268-F268</f>
        <v>0</v>
      </c>
      <c r="H268" cm="1">
        <f t="array" ref="H268">SUMPRODUCT((SUBSTITUTE(SUBSTITUTE(UPPER(Banka!$C$5:$C$297)," ",""),"-","")=D268)*1)</f>
        <v>1</v>
      </c>
      <c r="I268" t="str">
        <f>IF(COUNTIF($D$6:$D$277,D268)&gt;1,"Mükerrer Şüphesi",IF(H268=0,"Yalnız Defterde",IF(G268=0,IF(H268=1,"Tam Eşleşme","Kısmi Ödeme"),IF(ABS(G268)&lt;1000,"Banka Masrafı","İnsan İncelemesi"))))</f>
        <v>Tam Eşleşme</v>
      </c>
      <c r="J268" t="str">
        <f>IF(I268="Tam Eşleşme","✓ Kapatılabilir",IF(I268="Kısmi Ödeme","✓ "&amp;H268&amp;" ödeme ile kapatılabilir",IF(I268="Banka Masrafı","✓ ₺"&amp;ABS(G268)&amp;" masraf",IF(I268="Yalnız Defterde","○ Ödeme bekleniyor",IF(I268="Mükerrer Şüphesi","⚠ Manuel kontrol",IF(I268="İnsan İncelemesi","⚠ ₺"&amp;ABS(G268)&amp;" fark - kontrol",""))))))</f>
        <v>✓ Kapatılabilir</v>
      </c>
    </row>
    <row r="269" spans="1:10">
      <c r="A269" t="str">
        <f>Defter!A268</f>
        <v>D-0073</v>
      </c>
      <c r="B269" t="str">
        <f>Defter!C268</f>
        <v>Pera Gıda 1</v>
      </c>
      <c r="C269" t="str">
        <f>Defter!D268</f>
        <v>FTR-2026-35436</v>
      </c>
      <c r="D269" t="str">
        <f>SUBSTITUTE(SUBSTITUTE(UPPER(C269)," ",""),"-","")</f>
        <v>FTR202635436</v>
      </c>
      <c r="E269" s="8">
        <f>Defter!E268</f>
        <v>128630</v>
      </c>
      <c r="F269" s="8" cm="1">
        <f t="array" ref="F269">SUMPRODUCT((SUBSTITUTE(SUBSTITUTE(UPPER(Banka!$C$5:$C$297)," ",""),"-","")=D269)*Banka!$D$5:$D$297)</f>
        <v>128630</v>
      </c>
      <c r="G269" s="8">
        <f>E269-F269</f>
        <v>0</v>
      </c>
      <c r="H269" cm="1">
        <f t="array" ref="H269">SUMPRODUCT((SUBSTITUTE(SUBSTITUTE(UPPER(Banka!$C$5:$C$297)," ",""),"-","")=D269)*1)</f>
        <v>1</v>
      </c>
      <c r="I269" t="str">
        <f>IF(COUNTIF($D$6:$D$277,D269)&gt;1,"Mükerrer Şüphesi",IF(H269=0,"Yalnız Defterde",IF(G269=0,IF(H269=1,"Tam Eşleşme","Kısmi Ödeme"),IF(ABS(G269)&lt;1000,"Banka Masrafı","İnsan İncelemesi"))))</f>
        <v>Tam Eşleşme</v>
      </c>
      <c r="J269" t="str">
        <f>IF(I269="Tam Eşleşme","✓ Kapatılabilir",IF(I269="Kısmi Ödeme","✓ "&amp;H269&amp;" ödeme ile kapatılabilir",IF(I269="Banka Masrafı","✓ ₺"&amp;ABS(G269)&amp;" masraf",IF(I269="Yalnız Defterde","○ Ödeme bekleniyor",IF(I269="Mükerrer Şüphesi","⚠ Manuel kontrol",IF(I269="İnsan İncelemesi","⚠ ₺"&amp;ABS(G269)&amp;" fark - kontrol",""))))))</f>
        <v>✓ Kapatılabilir</v>
      </c>
    </row>
    <row r="270" spans="1:10">
      <c r="A270" t="str">
        <f>Defter!A269</f>
        <v>D-0031</v>
      </c>
      <c r="B270" t="str">
        <f>Defter!C269</f>
        <v>Vadi Teknoloji 3</v>
      </c>
      <c r="C270" t="str">
        <f>Defter!D269</f>
        <v>FTR-2026-28469</v>
      </c>
      <c r="D270" t="str">
        <f>SUBSTITUTE(SUBSTITUTE(UPPER(C270)," ",""),"-","")</f>
        <v>FTR202628469</v>
      </c>
      <c r="E270" s="8">
        <f>Defter!E269</f>
        <v>144537</v>
      </c>
      <c r="F270" s="8" cm="1">
        <f t="array" ref="F270">SUMPRODUCT((SUBSTITUTE(SUBSTITUTE(UPPER(Banka!$C$5:$C$297)," ",""),"-","")=D270)*Banka!$D$5:$D$297)</f>
        <v>144537</v>
      </c>
      <c r="G270" s="8">
        <f>E270-F270</f>
        <v>0</v>
      </c>
      <c r="H270" cm="1">
        <f t="array" ref="H270">SUMPRODUCT((SUBSTITUTE(SUBSTITUTE(UPPER(Banka!$C$5:$C$297)," ",""),"-","")=D270)*1)</f>
        <v>1</v>
      </c>
      <c r="I270" t="str">
        <f>IF(COUNTIF($D$6:$D$277,D270)&gt;1,"Mükerrer Şüphesi",IF(H270=0,"Yalnız Defterde",IF(G270=0,IF(H270=1,"Tam Eşleşme","Kısmi Ödeme"),IF(ABS(G270)&lt;1000,"Banka Masrafı","İnsan İncelemesi"))))</f>
        <v>Tam Eşleşme</v>
      </c>
      <c r="J270" t="str">
        <f>IF(I270="Tam Eşleşme","✓ Kapatılabilir",IF(I270="Kısmi Ödeme","✓ "&amp;H270&amp;" ödeme ile kapatılabilir",IF(I270="Banka Masrafı","✓ ₺"&amp;ABS(G270)&amp;" masraf",IF(I270="Yalnız Defterde","○ Ödeme bekleniyor",IF(I270="Mükerrer Şüphesi","⚠ Manuel kontrol",IF(I270="İnsan İncelemesi","⚠ ₺"&amp;ABS(G270)&amp;" fark - kontrol",""))))))</f>
        <v>✓ Kapatılabilir</v>
      </c>
    </row>
    <row r="271" spans="1:10">
      <c r="A271" t="str">
        <f>Defter!A270</f>
        <v>D-0082</v>
      </c>
      <c r="B271" t="str">
        <f>Defter!C270</f>
        <v>Pera Teknoloji 2</v>
      </c>
      <c r="C271" t="str">
        <f>Defter!D270</f>
        <v>FTR-2026-70577</v>
      </c>
      <c r="D271" t="str">
        <f>SUBSTITUTE(SUBSTITUTE(UPPER(C271)," ",""),"-","")</f>
        <v>FTR202670577</v>
      </c>
      <c r="E271" s="8">
        <f>Defter!E270</f>
        <v>71955</v>
      </c>
      <c r="F271" s="8" cm="1">
        <f t="array" ref="F271">SUMPRODUCT((SUBSTITUTE(SUBSTITUTE(UPPER(Banka!$C$5:$C$297)," ",""),"-","")=D271)*Banka!$D$5:$D$297)</f>
        <v>71955</v>
      </c>
      <c r="G271" s="8">
        <f>E271-F271</f>
        <v>0</v>
      </c>
      <c r="H271" cm="1">
        <f t="array" ref="H271">SUMPRODUCT((SUBSTITUTE(SUBSTITUTE(UPPER(Banka!$C$5:$C$297)," ",""),"-","")=D271)*1)</f>
        <v>1</v>
      </c>
      <c r="I271" t="str">
        <f>IF(COUNTIF($D$6:$D$277,D271)&gt;1,"Mükerrer Şüphesi",IF(H271=0,"Yalnız Defterde",IF(G271=0,IF(H271=1,"Tam Eşleşme","Kısmi Ödeme"),IF(ABS(G271)&lt;1000,"Banka Masrafı","İnsan İncelemesi"))))</f>
        <v>Tam Eşleşme</v>
      </c>
      <c r="J271" t="str">
        <f>IF(I271="Tam Eşleşme","✓ Kapatılabilir",IF(I271="Kısmi Ödeme","✓ "&amp;H271&amp;" ödeme ile kapatılabilir",IF(I271="Banka Masrafı","✓ ₺"&amp;ABS(G271)&amp;" masraf",IF(I271="Yalnız Defterde","○ Ödeme bekleniyor",IF(I271="Mükerrer Şüphesi","⚠ Manuel kontrol",IF(I271="İnsan İncelemesi","⚠ ₺"&amp;ABS(G271)&amp;" fark - kontrol",""))))))</f>
        <v>✓ Kapatılabilir</v>
      </c>
    </row>
    <row r="272" spans="1:10">
      <c r="A272" t="str">
        <f>Defter!A271</f>
        <v>D-0172</v>
      </c>
      <c r="B272" t="str">
        <f>Defter!C271</f>
        <v>İdea Gıda 1</v>
      </c>
      <c r="C272" t="str">
        <f>Defter!D271</f>
        <v>FTR-2026-93377</v>
      </c>
      <c r="D272" t="str">
        <f>SUBSTITUTE(SUBSTITUTE(UPPER(C272)," ",""),"-","")</f>
        <v>FTR202693377</v>
      </c>
      <c r="E272" s="8">
        <f>Defter!E271</f>
        <v>95540</v>
      </c>
      <c r="F272" s="8" cm="1">
        <f t="array" ref="F272">SUMPRODUCT((SUBSTITUTE(SUBSTITUTE(UPPER(Banka!$C$5:$C$297)," ",""),"-","")=D272)*Banka!$D$5:$D$297)</f>
        <v>95540</v>
      </c>
      <c r="G272" s="8">
        <f>E272-F272</f>
        <v>0</v>
      </c>
      <c r="H272" cm="1">
        <f t="array" ref="H272">SUMPRODUCT((SUBSTITUTE(SUBSTITUTE(UPPER(Banka!$C$5:$C$297)," ",""),"-","")=D272)*1)</f>
        <v>1</v>
      </c>
      <c r="I272" t="str">
        <f>IF(COUNTIF($D$6:$D$277,D272)&gt;1,"Mükerrer Şüphesi",IF(H272=0,"Yalnız Defterde",IF(G272=0,IF(H272=1,"Tam Eşleşme","Kısmi Ödeme"),IF(ABS(G272)&lt;1000,"Banka Masrafı","İnsan İncelemesi"))))</f>
        <v>Tam Eşleşme</v>
      </c>
      <c r="J272" t="str">
        <f>IF(I272="Tam Eşleşme","✓ Kapatılabilir",IF(I272="Kısmi Ödeme","✓ "&amp;H272&amp;" ödeme ile kapatılabilir",IF(I272="Banka Masrafı","✓ ₺"&amp;ABS(G272)&amp;" masraf",IF(I272="Yalnız Defterde","○ Ödeme bekleniyor",IF(I272="Mükerrer Şüphesi","⚠ Manuel kontrol",IF(I272="İnsan İncelemesi","⚠ ₺"&amp;ABS(G272)&amp;" fark - kontrol",""))))))</f>
        <v>✓ Kapatılabilir</v>
      </c>
    </row>
    <row r="273" spans="1:10">
      <c r="A273" t="str">
        <f>Defter!A272</f>
        <v>D-0157</v>
      </c>
      <c r="B273" t="str">
        <f>Defter!C272</f>
        <v>Mavi Endüstri 2</v>
      </c>
      <c r="C273" t="str">
        <f>Defter!D272</f>
        <v>FTR-2026-38959</v>
      </c>
      <c r="D273" t="str">
        <f>SUBSTITUTE(SUBSTITUTE(UPPER(C273)," ",""),"-","")</f>
        <v>FTR202638959</v>
      </c>
      <c r="E273" s="8">
        <f>Defter!E272</f>
        <v>34965</v>
      </c>
      <c r="F273" s="8" cm="1">
        <f t="array" ref="F273">SUMPRODUCT((SUBSTITUTE(SUBSTITUTE(UPPER(Banka!$C$5:$C$297)," ",""),"-","")=D273)*Banka!$D$5:$D$297)</f>
        <v>34965</v>
      </c>
      <c r="G273" s="8">
        <f>E273-F273</f>
        <v>0</v>
      </c>
      <c r="H273" cm="1">
        <f t="array" ref="H273">SUMPRODUCT((SUBSTITUTE(SUBSTITUTE(UPPER(Banka!$C$5:$C$297)," ",""),"-","")=D273)*1)</f>
        <v>1</v>
      </c>
      <c r="I273" t="str">
        <f>IF(COUNTIF($D$6:$D$277,D273)&gt;1,"Mükerrer Şüphesi",IF(H273=0,"Yalnız Defterde",IF(G273=0,IF(H273=1,"Tam Eşleşme","Kısmi Ödeme"),IF(ABS(G273)&lt;1000,"Banka Masrafı","İnsan İncelemesi"))))</f>
        <v>Tam Eşleşme</v>
      </c>
      <c r="J273" t="str">
        <f>IF(I273="Tam Eşleşme","✓ Kapatılabilir",IF(I273="Kısmi Ödeme","✓ "&amp;H273&amp;" ödeme ile kapatılabilir",IF(I273="Banka Masrafı","✓ ₺"&amp;ABS(G273)&amp;" masraf",IF(I273="Yalnız Defterde","○ Ödeme bekleniyor",IF(I273="Mükerrer Şüphesi","⚠ Manuel kontrol",IF(I273="İnsan İncelemesi","⚠ ₺"&amp;ABS(G273)&amp;" fark - kontrol",""))))))</f>
        <v>✓ Kapatılabilir</v>
      </c>
    </row>
    <row r="274" spans="1:10">
      <c r="A274" t="str">
        <f>Defter!A273</f>
        <v>D-0231</v>
      </c>
      <c r="B274" t="str">
        <f>Defter!C273</f>
        <v>Boreal Teknoloji 3</v>
      </c>
      <c r="C274" t="str">
        <f>Defter!D273</f>
        <v>FTR-2026-87350</v>
      </c>
      <c r="D274" t="str">
        <f>SUBSTITUTE(SUBSTITUTE(UPPER(C274)," ",""),"-","")</f>
        <v>FTR202687350</v>
      </c>
      <c r="E274" s="8">
        <f>Defter!E273</f>
        <v>21872</v>
      </c>
      <c r="F274" s="8" cm="1">
        <f t="array" ref="F274">SUMPRODUCT((SUBSTITUTE(SUBSTITUTE(UPPER(Banka!$C$5:$C$297)," ",""),"-","")=D274)*Banka!$D$5:$D$297)</f>
        <v>21872</v>
      </c>
      <c r="G274" s="8">
        <f>E274-F274</f>
        <v>0</v>
      </c>
      <c r="H274" cm="1">
        <f t="array" ref="H274">SUMPRODUCT((SUBSTITUTE(SUBSTITUTE(UPPER(Banka!$C$5:$C$297)," ",""),"-","")=D274)*1)</f>
        <v>2</v>
      </c>
      <c r="I274" t="str">
        <f>IF(COUNTIF($D$6:$D$277,D274)&gt;1,"Mükerrer Şüphesi",IF(H274=0,"Yalnız Defterde",IF(G274=0,IF(H274=1,"Tam Eşleşme","Kısmi Ödeme"),IF(ABS(G274)&lt;1000,"Banka Masrafı","İnsan İncelemesi"))))</f>
        <v>Kısmi Ödeme</v>
      </c>
      <c r="J274" t="str">
        <f>IF(I274="Tam Eşleşme","✓ Kapatılabilir",IF(I274="Kısmi Ödeme","✓ "&amp;H274&amp;" ödeme ile kapatılabilir",IF(I274="Banka Masrafı","✓ ₺"&amp;ABS(G274)&amp;" masraf",IF(I274="Yalnız Defterde","○ Ödeme bekleniyor",IF(I274="Mükerrer Şüphesi","⚠ Manuel kontrol",IF(I274="İnsan İncelemesi","⚠ ₺"&amp;ABS(G274)&amp;" fark - kontrol",""))))))</f>
        <v>✓ 2 ödeme ile kapatılabilir</v>
      </c>
    </row>
    <row r="275" spans="1:10">
      <c r="A275" t="str">
        <f>Defter!A274</f>
        <v>D-0080</v>
      </c>
      <c r="B275" t="str">
        <f>Defter!C274</f>
        <v>Hazar Teknoloji 3</v>
      </c>
      <c r="C275" t="str">
        <f>Defter!D274</f>
        <v>FTR-2026-43315</v>
      </c>
      <c r="D275" t="str">
        <f>SUBSTITUTE(SUBSTITUTE(UPPER(C275)," ",""),"-","")</f>
        <v>FTR202643315</v>
      </c>
      <c r="E275" s="8">
        <f>Defter!E274</f>
        <v>174306</v>
      </c>
      <c r="F275" s="8" cm="1">
        <f t="array" ref="F275">SUMPRODUCT((SUBSTITUTE(SUBSTITUTE(UPPER(Banka!$C$5:$C$297)," ",""),"-","")=D275)*Banka!$D$5:$D$297)</f>
        <v>174306</v>
      </c>
      <c r="G275" s="8">
        <f>E275-F275</f>
        <v>0</v>
      </c>
      <c r="H275" cm="1">
        <f t="array" ref="H275">SUMPRODUCT((SUBSTITUTE(SUBSTITUTE(UPPER(Banka!$C$5:$C$297)," ",""),"-","")=D275)*1)</f>
        <v>1</v>
      </c>
      <c r="I275" t="str">
        <f>IF(COUNTIF($D$6:$D$277,D275)&gt;1,"Mükerrer Şüphesi",IF(H275=0,"Yalnız Defterde",IF(G275=0,IF(H275=1,"Tam Eşleşme","Kısmi Ödeme"),IF(ABS(G275)&lt;1000,"Banka Masrafı","İnsan İncelemesi"))))</f>
        <v>Tam Eşleşme</v>
      </c>
      <c r="J275" t="str">
        <f>IF(I275="Tam Eşleşme","✓ Kapatılabilir",IF(I275="Kısmi Ödeme","✓ "&amp;H275&amp;" ödeme ile kapatılabilir",IF(I275="Banka Masrafı","✓ ₺"&amp;ABS(G275)&amp;" masraf",IF(I275="Yalnız Defterde","○ Ödeme bekleniyor",IF(I275="Mükerrer Şüphesi","⚠ Manuel kontrol",IF(I275="İnsan İncelemesi","⚠ ₺"&amp;ABS(G275)&amp;" fark - kontrol",""))))))</f>
        <v>✓ Kapatılabilir</v>
      </c>
    </row>
    <row r="276" spans="1:10">
      <c r="A276" t="str">
        <f>Defter!A275</f>
        <v>D-0181</v>
      </c>
      <c r="B276" t="str">
        <f>Defter!C275</f>
        <v>Rota Teknoloji 1</v>
      </c>
      <c r="C276" t="str">
        <f>Defter!D275</f>
        <v>FTR-2026-43507</v>
      </c>
      <c r="D276" t="str">
        <f>SUBSTITUTE(SUBSTITUTE(UPPER(C276)," ",""),"-","")</f>
        <v>FTR202643507</v>
      </c>
      <c r="E276" s="8">
        <f>Defter!E275</f>
        <v>110770</v>
      </c>
      <c r="F276" s="8" cm="1">
        <f t="array" ref="F276">SUMPRODUCT((SUBSTITUTE(SUBSTITUTE(UPPER(Banka!$C$5:$C$297)," ",""),"-","")=D276)*Banka!$D$5:$D$297)</f>
        <v>110770</v>
      </c>
      <c r="G276" s="8">
        <f>E276-F276</f>
        <v>0</v>
      </c>
      <c r="H276" cm="1">
        <f t="array" ref="H276">SUMPRODUCT((SUBSTITUTE(SUBSTITUTE(UPPER(Banka!$C$5:$C$297)," ",""),"-","")=D276)*1)</f>
        <v>1</v>
      </c>
      <c r="I276" t="str">
        <f>IF(COUNTIF($D$6:$D$277,D276)&gt;1,"Mükerrer Şüphesi",IF(H276=0,"Yalnız Defterde",IF(G276=0,IF(H276=1,"Tam Eşleşme","Kısmi Ödeme"),IF(ABS(G276)&lt;1000,"Banka Masrafı","İnsan İncelemesi"))))</f>
        <v>Tam Eşleşme</v>
      </c>
      <c r="J276" t="str">
        <f>IF(I276="Tam Eşleşme","✓ Kapatılabilir",IF(I276="Kısmi Ödeme","✓ "&amp;H276&amp;" ödeme ile kapatılabilir",IF(I276="Banka Masrafı","✓ ₺"&amp;ABS(G276)&amp;" masraf",IF(I276="Yalnız Defterde","○ Ödeme bekleniyor",IF(I276="Mükerrer Şüphesi","⚠ Manuel kontrol",IF(I276="İnsan İncelemesi","⚠ ₺"&amp;ABS(G276)&amp;" fark - kontrol",""))))))</f>
        <v>✓ Kapatılabilir</v>
      </c>
    </row>
    <row r="277" spans="1:10">
      <c r="A277" t="str">
        <f>Defter!A276</f>
        <v>D-0034</v>
      </c>
      <c r="B277" t="str">
        <f>Defter!C276</f>
        <v>Pera Teknoloji 2</v>
      </c>
      <c r="C277" t="str">
        <f>Defter!D276</f>
        <v>FTR-2026-29675</v>
      </c>
      <c r="D277" t="str">
        <f>SUBSTITUTE(SUBSTITUTE(UPPER(C277)," ",""),"-","")</f>
        <v>FTR202629675</v>
      </c>
      <c r="E277" s="8">
        <f>Defter!E276</f>
        <v>183066</v>
      </c>
      <c r="F277" s="8" cm="1">
        <f t="array" ref="F277">SUMPRODUCT((SUBSTITUTE(SUBSTITUTE(UPPER(Banka!$C$5:$C$297)," ",""),"-","")=D277)*Banka!$D$5:$D$297)</f>
        <v>183066</v>
      </c>
      <c r="G277" s="8">
        <f>E277-F277</f>
        <v>0</v>
      </c>
      <c r="H277" cm="1">
        <f t="array" ref="H277">SUMPRODUCT((SUBSTITUTE(SUBSTITUTE(UPPER(Banka!$C$5:$C$297)," ",""),"-","")=D277)*1)</f>
        <v>1</v>
      </c>
      <c r="I277" t="str">
        <f>IF(COUNTIF($D$6:$D$277,D277)&gt;1,"Mükerrer Şüphesi",IF(H277=0,"Yalnız Defterde",IF(G277=0,IF(H277=1,"Tam Eşleşme","Kısmi Ödeme"),IF(ABS(G277)&lt;1000,"Banka Masrafı","İnsan İncelemesi"))))</f>
        <v>Tam Eşleşme</v>
      </c>
      <c r="J277" t="str">
        <f>IF(I277="Tam Eşleşme","✓ Kapatılabilir",IF(I277="Kısmi Ödeme","✓ "&amp;H277&amp;" ödeme ile kapatılabilir",IF(I277="Banka Masrafı","✓ ₺"&amp;ABS(G277)&amp;" masraf",IF(I277="Yalnız Defterde","○ Ödeme bekleniyor",IF(I277="Mükerrer Şüphesi","⚠ Manuel kontrol",IF(I277="İnsan İncelemesi","⚠ ₺"&amp;ABS(G277)&amp;" fark - kontrol",""))))))</f>
        <v>✓ Kapatılabilir</v>
      </c>
    </row>
    <row r="280" spans="1:10">
      <c r="A280" s="18" t="s">
        <v>1266</v>
      </c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1:10" ht="21.75" customHeight="1">
      <c r="A281" s="9" t="s">
        <v>1267</v>
      </c>
      <c r="B281" s="9" t="s">
        <v>677</v>
      </c>
      <c r="C281" s="9" t="s">
        <v>678</v>
      </c>
      <c r="D281" s="9" t="s">
        <v>1259</v>
      </c>
      <c r="E281" s="9" t="s">
        <v>1261</v>
      </c>
      <c r="F281" s="9" t="s">
        <v>1260</v>
      </c>
      <c r="G281" s="9" t="s">
        <v>1262</v>
      </c>
      <c r="H281" s="9" t="s">
        <v>1268</v>
      </c>
      <c r="I281" s="9" t="s">
        <v>1264</v>
      </c>
      <c r="J281" s="9" t="s">
        <v>1265</v>
      </c>
    </row>
    <row r="282" spans="1:10">
      <c r="A282" t="str">
        <f>Banka!A5</f>
        <v>B-0165</v>
      </c>
      <c r="B282" t="str">
        <f>Banka!B5</f>
        <v>Sentez Lojistik 1</v>
      </c>
      <c r="C282" t="str">
        <f>Banka!C5</f>
        <v>FTR-2026-48936</v>
      </c>
      <c r="D282" t="str">
        <f>SUBSTITUTE(SUBSTITUTE(UPPER(C282)," ",""),"-","")</f>
        <v>FTR202648936</v>
      </c>
      <c r="E282" s="8">
        <f>Banka!D5</f>
        <v>230870</v>
      </c>
      <c r="F282" s="8" cm="1">
        <f t="array" ref="F282">SUMPRODUCT((SUBSTITUTE(SUBSTITUTE(UPPER(Defter!$D$5:$D$276)," ",""),"-","")=D282)*Defter!$E$5:$E$276)</f>
        <v>230870</v>
      </c>
      <c r="G282" s="8">
        <f>E282-F282</f>
        <v>0</v>
      </c>
      <c r="H282" cm="1">
        <f t="array" ref="H282">SUMPRODUCT((SUBSTITUTE(SUBSTITUTE(UPPER(Defter!$D$5:$D$276)," ",""),"-","")=D282)*1)</f>
        <v>1</v>
      </c>
      <c r="I282" t="str">
        <f>IF(H282=0,"Yalnız Bankada","Defterde Eşleşti")</f>
        <v>Defterde Eşleşti</v>
      </c>
      <c r="J282" t="str">
        <f>IF(I282="Yalnız Bankada","⚠ Defterde karşılık yok - kontrol","✓ Eşleşti")</f>
        <v>✓ Eşleşti</v>
      </c>
    </row>
    <row r="283" spans="1:10">
      <c r="A283" t="str">
        <f>Banka!A6</f>
        <v>B-0021</v>
      </c>
      <c r="B283" t="str">
        <f>Banka!B6</f>
        <v>Güven Endüstri 1</v>
      </c>
      <c r="C283" t="str">
        <f>Banka!C6</f>
        <v>FTR-2026-88093</v>
      </c>
      <c r="D283" t="str">
        <f>SUBSTITUTE(SUBSTITUTE(UPPER(C283)," ",""),"-","")</f>
        <v>FTR202688093</v>
      </c>
      <c r="E283" s="8">
        <f>Banka!D6</f>
        <v>194200</v>
      </c>
      <c r="F283" s="8" cm="1">
        <f t="array" ref="F283">SUMPRODUCT((SUBSTITUTE(SUBSTITUTE(UPPER(Defter!$D$5:$D$276)," ",""),"-","")=D283)*Defter!$E$5:$E$276)</f>
        <v>194200</v>
      </c>
      <c r="G283" s="8">
        <f>E283-F283</f>
        <v>0</v>
      </c>
      <c r="H283" cm="1">
        <f t="array" ref="H283">SUMPRODUCT((SUBSTITUTE(SUBSTITUTE(UPPER(Defter!$D$5:$D$276)," ",""),"-","")=D283)*1)</f>
        <v>1</v>
      </c>
      <c r="I283" t="str">
        <f>IF(H283=0,"Yalnız Bankada","Defterde Eşleşti")</f>
        <v>Defterde Eşleşti</v>
      </c>
      <c r="J283" t="str">
        <f>IF(I283="Yalnız Bankada","⚠ Defterde karşılık yok - kontrol","✓ Eşleşti")</f>
        <v>✓ Eşleşti</v>
      </c>
    </row>
    <row r="284" spans="1:10">
      <c r="A284" t="str">
        <f>Banka!A7</f>
        <v>B-0152</v>
      </c>
      <c r="B284" t="str">
        <f>Banka!B7</f>
        <v>Hazar Otomotiv 1</v>
      </c>
      <c r="C284" t="str">
        <f>Banka!C7</f>
        <v>ftr-2026-52021</v>
      </c>
      <c r="D284" t="str">
        <f>SUBSTITUTE(SUBSTITUTE(UPPER(C284)," ",""),"-","")</f>
        <v>FTR202652021</v>
      </c>
      <c r="E284" s="8">
        <f>Banka!D7</f>
        <v>117396</v>
      </c>
      <c r="F284" s="8" cm="1">
        <f t="array" ref="F284">SUMPRODUCT((SUBSTITUTE(SUBSTITUTE(UPPER(Defter!$D$5:$D$276)," ",""),"-","")=D284)*Defter!$E$5:$E$276)</f>
        <v>117396</v>
      </c>
      <c r="G284" s="8">
        <f>E284-F284</f>
        <v>0</v>
      </c>
      <c r="H284" cm="1">
        <f t="array" ref="H284">SUMPRODUCT((SUBSTITUTE(SUBSTITUTE(UPPER(Defter!$D$5:$D$276)," ",""),"-","")=D284)*1)</f>
        <v>1</v>
      </c>
      <c r="I284" t="str">
        <f>IF(H284=0,"Yalnız Bankada","Defterde Eşleşti")</f>
        <v>Defterde Eşleşti</v>
      </c>
      <c r="J284" t="str">
        <f>IF(I284="Yalnız Bankada","⚠ Defterde karşılık yok - kontrol","✓ Eşleşti")</f>
        <v>✓ Eşleşti</v>
      </c>
    </row>
    <row r="285" spans="1:10">
      <c r="A285" t="str">
        <f>Banka!A8</f>
        <v>B-0233</v>
      </c>
      <c r="B285" t="str">
        <f>Banka!B8</f>
        <v>Sentez Enerji 2</v>
      </c>
      <c r="C285" t="str">
        <f>Banka!C8</f>
        <v>FTR 2026 29234</v>
      </c>
      <c r="D285" t="str">
        <f>SUBSTITUTE(SUBSTITUTE(UPPER(C285)," ",""),"-","")</f>
        <v>FTR202629234</v>
      </c>
      <c r="E285" s="8">
        <f>Banka!D8</f>
        <v>40747</v>
      </c>
      <c r="F285" s="8" cm="1">
        <f t="array" ref="F285">SUMPRODUCT((SUBSTITUTE(SUBSTITUTE(UPPER(Defter!$D$5:$D$276)," ",""),"-","")=D285)*Defter!$E$5:$E$276)</f>
        <v>133595</v>
      </c>
      <c r="G285" s="8">
        <f>E285-F285</f>
        <v>-92848</v>
      </c>
      <c r="H285" cm="1">
        <f t="array" ref="H285">SUMPRODUCT((SUBSTITUTE(SUBSTITUTE(UPPER(Defter!$D$5:$D$276)," ",""),"-","")=D285)*1)</f>
        <v>1</v>
      </c>
      <c r="I285" t="str">
        <f>IF(H285=0,"Yalnız Bankada","Defterde Eşleşti")</f>
        <v>Defterde Eşleşti</v>
      </c>
      <c r="J285" t="str">
        <f>IF(I285="Yalnız Bankada","⚠ Defterde karşılık yok - kontrol","✓ Eşleşti")</f>
        <v>✓ Eşleşti</v>
      </c>
    </row>
    <row r="286" spans="1:10">
      <c r="A286" t="str">
        <f>Banka!A9</f>
        <v>B-0065</v>
      </c>
      <c r="B286" t="str">
        <f>Banka!B9</f>
        <v>Mavi Otomotiv 3</v>
      </c>
      <c r="C286" t="str">
        <f>Banka!C9</f>
        <v>ftr202612430</v>
      </c>
      <c r="D286" t="str">
        <f>SUBSTITUTE(SUBSTITUTE(UPPER(C286)," ",""),"-","")</f>
        <v>FTR202612430</v>
      </c>
      <c r="E286" s="8">
        <f>Banka!D9</f>
        <v>211181</v>
      </c>
      <c r="F286" s="8" cm="1">
        <f t="array" ref="F286">SUMPRODUCT((SUBSTITUTE(SUBSTITUTE(UPPER(Defter!$D$5:$D$276)," ",""),"-","")=D286)*Defter!$E$5:$E$276)</f>
        <v>211181</v>
      </c>
      <c r="G286" s="8">
        <f>E286-F286</f>
        <v>0</v>
      </c>
      <c r="H286" cm="1">
        <f t="array" ref="H286">SUMPRODUCT((SUBSTITUTE(SUBSTITUTE(UPPER(Defter!$D$5:$D$276)," ",""),"-","")=D286)*1)</f>
        <v>1</v>
      </c>
      <c r="I286" t="str">
        <f>IF(H286=0,"Yalnız Bankada","Defterde Eşleşti")</f>
        <v>Defterde Eşleşti</v>
      </c>
      <c r="J286" t="str">
        <f>IF(I286="Yalnız Bankada","⚠ Defterde karşılık yok - kontrol","✓ Eşleşti")</f>
        <v>✓ Eşleşti</v>
      </c>
    </row>
    <row r="287" spans="1:10">
      <c r="A287" t="str">
        <f>Banka!A10</f>
        <v>B-0145</v>
      </c>
      <c r="B287" t="str">
        <f>Banka!B10</f>
        <v>Pera Gıda 1</v>
      </c>
      <c r="C287" t="str">
        <f>Banka!C10</f>
        <v xml:space="preserve">  ftr 2026 96166 </v>
      </c>
      <c r="D287" t="str">
        <f>SUBSTITUTE(SUBSTITUTE(UPPER(C287)," ",""),"-","")</f>
        <v>FTR202696166</v>
      </c>
      <c r="E287" s="8">
        <f>Banka!D10</f>
        <v>88030</v>
      </c>
      <c r="F287" s="8" cm="1">
        <f t="array" ref="F287">SUMPRODUCT((SUBSTITUTE(SUBSTITUTE(UPPER(Defter!$D$5:$D$276)," ",""),"-","")=D287)*Defter!$E$5:$E$276)</f>
        <v>88030</v>
      </c>
      <c r="G287" s="8">
        <f>E287-F287</f>
        <v>0</v>
      </c>
      <c r="H287" cm="1">
        <f t="array" ref="H287">SUMPRODUCT((SUBSTITUTE(SUBSTITUTE(UPPER(Defter!$D$5:$D$276)," ",""),"-","")=D287)*1)</f>
        <v>1</v>
      </c>
      <c r="I287" t="str">
        <f>IF(H287=0,"Yalnız Bankada","Defterde Eşleşti")</f>
        <v>Defterde Eşleşti</v>
      </c>
      <c r="J287" t="str">
        <f>IF(I287="Yalnız Bankada","⚠ Defterde karşılık yok - kontrol","✓ Eşleşti")</f>
        <v>✓ Eşleşti</v>
      </c>
    </row>
    <row r="288" spans="1:10">
      <c r="A288" t="str">
        <f>Banka!A11</f>
        <v>B-0150</v>
      </c>
      <c r="B288" t="str">
        <f>Banka!B11</f>
        <v>Nehir Otomotiv 2</v>
      </c>
      <c r="C288" t="str">
        <f>Banka!C11</f>
        <v xml:space="preserve">  ftr 2026 16654 </v>
      </c>
      <c r="D288" t="str">
        <f>SUBSTITUTE(SUBSTITUTE(UPPER(C288)," ",""),"-","")</f>
        <v>FTR202616654</v>
      </c>
      <c r="E288" s="8">
        <f>Banka!D11</f>
        <v>95683</v>
      </c>
      <c r="F288" s="8" cm="1">
        <f t="array" ref="F288">SUMPRODUCT((SUBSTITUTE(SUBSTITUTE(UPPER(Defter!$D$5:$D$276)," ",""),"-","")=D288)*Defter!$E$5:$E$276)</f>
        <v>95683</v>
      </c>
      <c r="G288" s="8">
        <f>E288-F288</f>
        <v>0</v>
      </c>
      <c r="H288" cm="1">
        <f t="array" ref="H288">SUMPRODUCT((SUBSTITUTE(SUBSTITUTE(UPPER(Defter!$D$5:$D$276)," ",""),"-","")=D288)*1)</f>
        <v>1</v>
      </c>
      <c r="I288" t="str">
        <f>IF(H288=0,"Yalnız Bankada","Defterde Eşleşti")</f>
        <v>Defterde Eşleşti</v>
      </c>
      <c r="J288" t="str">
        <f>IF(I288="Yalnız Bankada","⚠ Defterde karşılık yok - kontrol","✓ Eşleşti")</f>
        <v>✓ Eşleşti</v>
      </c>
    </row>
    <row r="289" spans="1:10">
      <c r="A289" t="str">
        <f>Banka!A12</f>
        <v>B-0219</v>
      </c>
      <c r="B289" t="str">
        <f>Banka!B12</f>
        <v>Ufuk Endüstri 1</v>
      </c>
      <c r="C289" t="str">
        <f>Banka!C12</f>
        <v>FTR-2026-41935</v>
      </c>
      <c r="D289" t="str">
        <f>SUBSTITUTE(SUBSTITUTE(UPPER(C289)," ",""),"-","")</f>
        <v>FTR202641935</v>
      </c>
      <c r="E289" s="8">
        <f>Banka!D12</f>
        <v>131957</v>
      </c>
      <c r="F289" s="8" cm="1">
        <f t="array" ref="F289">SUMPRODUCT((SUBSTITUTE(SUBSTITUTE(UPPER(Defter!$D$5:$D$276)," ",""),"-","")=D289)*Defter!$E$5:$E$276)</f>
        <v>131957</v>
      </c>
      <c r="G289" s="8">
        <f>E289-F289</f>
        <v>0</v>
      </c>
      <c r="H289" cm="1">
        <f t="array" ref="H289">SUMPRODUCT((SUBSTITUTE(SUBSTITUTE(UPPER(Defter!$D$5:$D$276)," ",""),"-","")=D289)*1)</f>
        <v>1</v>
      </c>
      <c r="I289" t="str">
        <f>IF(H289=0,"Yalnız Bankada","Defterde Eşleşti")</f>
        <v>Defterde Eşleşti</v>
      </c>
      <c r="J289" t="str">
        <f>IF(I289="Yalnız Bankada","⚠ Defterde karşılık yok - kontrol","✓ Eşleşti")</f>
        <v>✓ Eşleşti</v>
      </c>
    </row>
    <row r="290" spans="1:10">
      <c r="A290" t="str">
        <f>Banka!A13</f>
        <v>B-0281</v>
      </c>
      <c r="B290" t="str">
        <f>Banka!B13</f>
        <v>Atlas Gıda 3</v>
      </c>
      <c r="C290" t="str">
        <f>Banka!C13</f>
        <v>FTR-2026-75731</v>
      </c>
      <c r="D290" t="str">
        <f>SUBSTITUTE(SUBSTITUTE(UPPER(C290)," ",""),"-","")</f>
        <v>FTR202675731</v>
      </c>
      <c r="E290" s="8">
        <f>Banka!D13</f>
        <v>168447</v>
      </c>
      <c r="F290" s="8" cm="1">
        <f t="array" ref="F290">SUMPRODUCT((SUBSTITUTE(SUBSTITUTE(UPPER(Defter!$D$5:$D$276)," ",""),"-","")=D290)*Defter!$E$5:$E$276)</f>
        <v>0</v>
      </c>
      <c r="G290" s="8">
        <f>E290-F290</f>
        <v>168447</v>
      </c>
      <c r="H290" cm="1">
        <f t="array" ref="H290">SUMPRODUCT((SUBSTITUTE(SUBSTITUTE(UPPER(Defter!$D$5:$D$276)," ",""),"-","")=D290)*1)</f>
        <v>0</v>
      </c>
      <c r="I290" t="str">
        <f>IF(H290=0,"Yalnız Bankada","Defterde Eşleşti")</f>
        <v>Yalnız Bankada</v>
      </c>
      <c r="J290" t="str">
        <f>IF(I290="Yalnız Bankada","⚠ Defterde karşılık yok - kontrol","✓ Eşleşti")</f>
        <v>⚠ Defterde karşılık yok - kontrol</v>
      </c>
    </row>
    <row r="291" spans="1:10">
      <c r="A291" t="str">
        <f>Banka!A14</f>
        <v>B-0049</v>
      </c>
      <c r="B291" t="str">
        <f>Banka!B14</f>
        <v>Pera Lojistik 3</v>
      </c>
      <c r="C291" t="str">
        <f>Banka!C14</f>
        <v>FTR-2026-56017</v>
      </c>
      <c r="D291" t="str">
        <f>SUBSTITUTE(SUBSTITUTE(UPPER(C291)," ",""),"-","")</f>
        <v>FTR202656017</v>
      </c>
      <c r="E291" s="8">
        <f>Banka!D14</f>
        <v>52280</v>
      </c>
      <c r="F291" s="8" cm="1">
        <f t="array" ref="F291">SUMPRODUCT((SUBSTITUTE(SUBSTITUTE(UPPER(Defter!$D$5:$D$276)," ",""),"-","")=D291)*Defter!$E$5:$E$276)</f>
        <v>52280</v>
      </c>
      <c r="G291" s="8">
        <f>E291-F291</f>
        <v>0</v>
      </c>
      <c r="H291" cm="1">
        <f t="array" ref="H291">SUMPRODUCT((SUBSTITUTE(SUBSTITUTE(UPPER(Defter!$D$5:$D$276)," ",""),"-","")=D291)*1)</f>
        <v>1</v>
      </c>
      <c r="I291" t="str">
        <f>IF(H291=0,"Yalnız Bankada","Defterde Eşleşti")</f>
        <v>Defterde Eşleşti</v>
      </c>
      <c r="J291" t="str">
        <f>IF(I291="Yalnız Bankada","⚠ Defterde karşılık yok - kontrol","✓ Eşleşti")</f>
        <v>✓ Eşleşti</v>
      </c>
    </row>
    <row r="292" spans="1:10">
      <c r="A292" t="str">
        <f>Banka!A15</f>
        <v>B-0247</v>
      </c>
      <c r="B292" t="str">
        <f>Banka!B15</f>
        <v>Eksen Lojistik 1</v>
      </c>
      <c r="C292" t="str">
        <f>Banka!C15</f>
        <v>ftr202683390</v>
      </c>
      <c r="D292" t="str">
        <f>SUBSTITUTE(SUBSTITUTE(UPPER(C292)," ",""),"-","")</f>
        <v>FTR202683390</v>
      </c>
      <c r="E292" s="8">
        <f>Banka!D15</f>
        <v>79226</v>
      </c>
      <c r="F292" s="8" cm="1">
        <f t="array" ref="F292">SUMPRODUCT((SUBSTITUTE(SUBSTITUTE(UPPER(Defter!$D$5:$D$276)," ",""),"-","")=D292)*Defter!$E$5:$E$276)</f>
        <v>211343</v>
      </c>
      <c r="G292" s="8">
        <f>E292-F292</f>
        <v>-132117</v>
      </c>
      <c r="H292" cm="1">
        <f t="array" ref="H292">SUMPRODUCT((SUBSTITUTE(SUBSTITUTE(UPPER(Defter!$D$5:$D$276)," ",""),"-","")=D292)*1)</f>
        <v>1</v>
      </c>
      <c r="I292" t="str">
        <f>IF(H292=0,"Yalnız Bankada","Defterde Eşleşti")</f>
        <v>Defterde Eşleşti</v>
      </c>
      <c r="J292" t="str">
        <f>IF(I292="Yalnız Bankada","⚠ Defterde karşılık yok - kontrol","✓ Eşleşti")</f>
        <v>✓ Eşleşti</v>
      </c>
    </row>
    <row r="293" spans="1:10">
      <c r="A293" t="str">
        <f>Banka!A16</f>
        <v>B-0214</v>
      </c>
      <c r="B293" t="str">
        <f>Banka!B16</f>
        <v>Hazar Otomotiv 1</v>
      </c>
      <c r="C293" t="str">
        <f>Banka!C16</f>
        <v>ftr 2026 14492</v>
      </c>
      <c r="D293" t="str">
        <f>SUBSTITUTE(SUBSTITUTE(UPPER(C293)," ",""),"-","")</f>
        <v>FTR202614492</v>
      </c>
      <c r="E293" s="8">
        <f>Banka!D16</f>
        <v>105761</v>
      </c>
      <c r="F293" s="8" cm="1">
        <f t="array" ref="F293">SUMPRODUCT((SUBSTITUTE(SUBSTITUTE(UPPER(Defter!$D$5:$D$276)," ",""),"-","")=D293)*Defter!$E$5:$E$276)</f>
        <v>105761</v>
      </c>
      <c r="G293" s="8">
        <f>E293-F293</f>
        <v>0</v>
      </c>
      <c r="H293" cm="1">
        <f t="array" ref="H293">SUMPRODUCT((SUBSTITUTE(SUBSTITUTE(UPPER(Defter!$D$5:$D$276)," ",""),"-","")=D293)*1)</f>
        <v>1</v>
      </c>
      <c r="I293" t="str">
        <f>IF(H293=0,"Yalnız Bankada","Defterde Eşleşti")</f>
        <v>Defterde Eşleşti</v>
      </c>
      <c r="J293" t="str">
        <f>IF(I293="Yalnız Bankada","⚠ Defterde karşılık yok - kontrol","✓ Eşleşti")</f>
        <v>✓ Eşleşti</v>
      </c>
    </row>
    <row r="294" spans="1:10">
      <c r="A294" t="str">
        <f>Banka!A17</f>
        <v>B-0158</v>
      </c>
      <c r="B294" t="str">
        <f>Banka!B17</f>
        <v>Ufuk Gıda 3</v>
      </c>
      <c r="C294" t="str">
        <f>Banka!C17</f>
        <v>ftr-2026-72306</v>
      </c>
      <c r="D294" t="str">
        <f>SUBSTITUTE(SUBSTITUTE(UPPER(C294)," ",""),"-","")</f>
        <v>FTR202672306</v>
      </c>
      <c r="E294" s="8">
        <f>Banka!D17</f>
        <v>45308</v>
      </c>
      <c r="F294" s="8" cm="1">
        <f t="array" ref="F294">SUMPRODUCT((SUBSTITUTE(SUBSTITUTE(UPPER(Defter!$D$5:$D$276)," ",""),"-","")=D294)*Defter!$E$5:$E$276)</f>
        <v>45308</v>
      </c>
      <c r="G294" s="8">
        <f>E294-F294</f>
        <v>0</v>
      </c>
      <c r="H294" cm="1">
        <f t="array" ref="H294">SUMPRODUCT((SUBSTITUTE(SUBSTITUTE(UPPER(Defter!$D$5:$D$276)," ",""),"-","")=D294)*1)</f>
        <v>1</v>
      </c>
      <c r="I294" t="str">
        <f>IF(H294=0,"Yalnız Bankada","Defterde Eşleşti")</f>
        <v>Defterde Eşleşti</v>
      </c>
      <c r="J294" t="str">
        <f>IF(I294="Yalnız Bankada","⚠ Defterde karşılık yok - kontrol","✓ Eşleşti")</f>
        <v>✓ Eşleşti</v>
      </c>
    </row>
    <row r="295" spans="1:10">
      <c r="A295" t="str">
        <f>Banka!A18</f>
        <v>B-0274</v>
      </c>
      <c r="B295" t="str">
        <f>Banka!B18</f>
        <v>Tuna Otomotiv 3</v>
      </c>
      <c r="C295" t="str">
        <f>Banka!C18</f>
        <v>FTR202681427</v>
      </c>
      <c r="D295" t="str">
        <f>SUBSTITUTE(SUBSTITUTE(UPPER(C295)," ",""),"-","")</f>
        <v>FTR202681427</v>
      </c>
      <c r="E295" s="8">
        <f>Banka!D18</f>
        <v>31082</v>
      </c>
      <c r="F295" s="8" cm="1">
        <f t="array" ref="F295">SUMPRODUCT((SUBSTITUTE(SUBSTITUTE(UPPER(Defter!$D$5:$D$276)," ",""),"-","")=D295)*Defter!$E$5:$E$276)</f>
        <v>0</v>
      </c>
      <c r="G295" s="8">
        <f>E295-F295</f>
        <v>31082</v>
      </c>
      <c r="H295" cm="1">
        <f t="array" ref="H295">SUMPRODUCT((SUBSTITUTE(SUBSTITUTE(UPPER(Defter!$D$5:$D$276)," ",""),"-","")=D295)*1)</f>
        <v>0</v>
      </c>
      <c r="I295" t="str">
        <f>IF(H295=0,"Yalnız Bankada","Defterde Eşleşti")</f>
        <v>Yalnız Bankada</v>
      </c>
      <c r="J295" t="str">
        <f>IF(I295="Yalnız Bankada","⚠ Defterde karşılık yok - kontrol","✓ Eşleşti")</f>
        <v>⚠ Defterde karşılık yok - kontrol</v>
      </c>
    </row>
    <row r="296" spans="1:10">
      <c r="A296" t="str">
        <f>Banka!A19</f>
        <v>B-0046</v>
      </c>
      <c r="B296" t="str">
        <f>Banka!B19</f>
        <v>Sentez Endüstri 3</v>
      </c>
      <c r="C296" t="str">
        <f>Banka!C19</f>
        <v>ftr-2026-60374</v>
      </c>
      <c r="D296" t="str">
        <f>SUBSTITUTE(SUBSTITUTE(UPPER(C296)," ",""),"-","")</f>
        <v>FTR202660374</v>
      </c>
      <c r="E296" s="8">
        <f>Banka!D19</f>
        <v>200806</v>
      </c>
      <c r="F296" s="8" cm="1">
        <f t="array" ref="F296">SUMPRODUCT((SUBSTITUTE(SUBSTITUTE(UPPER(Defter!$D$5:$D$276)," ",""),"-","")=D296)*Defter!$E$5:$E$276)</f>
        <v>200806</v>
      </c>
      <c r="G296" s="8">
        <f>E296-F296</f>
        <v>0</v>
      </c>
      <c r="H296" cm="1">
        <f t="array" ref="H296">SUMPRODUCT((SUBSTITUTE(SUBSTITUTE(UPPER(Defter!$D$5:$D$276)," ",""),"-","")=D296)*1)</f>
        <v>1</v>
      </c>
      <c r="I296" t="str">
        <f>IF(H296=0,"Yalnız Bankada","Defterde Eşleşti")</f>
        <v>Defterde Eşleşti</v>
      </c>
      <c r="J296" t="str">
        <f>IF(I296="Yalnız Bankada","⚠ Defterde karşılık yok - kontrol","✓ Eşleşti")</f>
        <v>✓ Eşleşti</v>
      </c>
    </row>
    <row r="297" spans="1:10">
      <c r="A297" t="str">
        <f>Banka!A20</f>
        <v>B-0054</v>
      </c>
      <c r="B297" t="str">
        <f>Banka!B20</f>
        <v>Güven Gıda 3</v>
      </c>
      <c r="C297" t="str">
        <f>Banka!C20</f>
        <v>ftr202612440</v>
      </c>
      <c r="D297" t="str">
        <f>SUBSTITUTE(SUBSTITUTE(UPPER(C297)," ",""),"-","")</f>
        <v>FTR202612440</v>
      </c>
      <c r="E297" s="8">
        <f>Banka!D20</f>
        <v>23394</v>
      </c>
      <c r="F297" s="8" cm="1">
        <f t="array" ref="F297">SUMPRODUCT((SUBSTITUTE(SUBSTITUTE(UPPER(Defter!$D$5:$D$276)," ",""),"-","")=D297)*Defter!$E$5:$E$276)</f>
        <v>23394</v>
      </c>
      <c r="G297" s="8">
        <f>E297-F297</f>
        <v>0</v>
      </c>
      <c r="H297" cm="1">
        <f t="array" ref="H297">SUMPRODUCT((SUBSTITUTE(SUBSTITUTE(UPPER(Defter!$D$5:$D$276)," ",""),"-","")=D297)*1)</f>
        <v>1</v>
      </c>
      <c r="I297" t="str">
        <f>IF(H297=0,"Yalnız Bankada","Defterde Eşleşti")</f>
        <v>Defterde Eşleşti</v>
      </c>
      <c r="J297" t="str">
        <f>IF(I297="Yalnız Bankada","⚠ Defterde karşılık yok - kontrol","✓ Eşleşti")</f>
        <v>✓ Eşleşti</v>
      </c>
    </row>
    <row r="298" spans="1:10">
      <c r="A298" t="str">
        <f>Banka!A21</f>
        <v>B-0029</v>
      </c>
      <c r="B298" t="str">
        <f>Banka!B21</f>
        <v>Orion Gıda 2</v>
      </c>
      <c r="C298" t="str">
        <f>Banka!C21</f>
        <v>ftr 2026 11040</v>
      </c>
      <c r="D298" t="str">
        <f>SUBSTITUTE(SUBSTITUTE(UPPER(C298)," ",""),"-","")</f>
        <v>FTR202611040</v>
      </c>
      <c r="E298" s="8">
        <f>Banka!D21</f>
        <v>182700</v>
      </c>
      <c r="F298" s="8" cm="1">
        <f t="array" ref="F298">SUMPRODUCT((SUBSTITUTE(SUBSTITUTE(UPPER(Defter!$D$5:$D$276)," ",""),"-","")=D298)*Defter!$E$5:$E$276)</f>
        <v>182700</v>
      </c>
      <c r="G298" s="8">
        <f>E298-F298</f>
        <v>0</v>
      </c>
      <c r="H298" cm="1">
        <f t="array" ref="H298">SUMPRODUCT((SUBSTITUTE(SUBSTITUTE(UPPER(Defter!$D$5:$D$276)," ",""),"-","")=D298)*1)</f>
        <v>1</v>
      </c>
      <c r="I298" t="str">
        <f>IF(H298=0,"Yalnız Bankada","Defterde Eşleşti")</f>
        <v>Defterde Eşleşti</v>
      </c>
      <c r="J298" t="str">
        <f>IF(I298="Yalnız Bankada","⚠ Defterde karşılık yok - kontrol","✓ Eşleşti")</f>
        <v>✓ Eşleşti</v>
      </c>
    </row>
    <row r="299" spans="1:10">
      <c r="A299" t="str">
        <f>Banka!A22</f>
        <v>B-0262</v>
      </c>
      <c r="B299" t="str">
        <f>Banka!B22</f>
        <v>Ufuk Otomotiv 2</v>
      </c>
      <c r="C299" t="str">
        <f>Banka!C22</f>
        <v>ftr 2026 52835</v>
      </c>
      <c r="D299" t="str">
        <f>SUBSTITUTE(SUBSTITUTE(UPPER(C299)," ",""),"-","")</f>
        <v>FTR202652835</v>
      </c>
      <c r="E299" s="8">
        <f>Banka!D22</f>
        <v>38760</v>
      </c>
      <c r="F299" s="8" cm="1">
        <f t="array" ref="F299">SUMPRODUCT((SUBSTITUTE(SUBSTITUTE(UPPER(Defter!$D$5:$D$276)," ",""),"-","")=D299)*Defter!$E$5:$E$276)</f>
        <v>39302</v>
      </c>
      <c r="G299" s="8">
        <f>E299-F299</f>
        <v>-542</v>
      </c>
      <c r="H299" cm="1">
        <f t="array" ref="H299">SUMPRODUCT((SUBSTITUTE(SUBSTITUTE(UPPER(Defter!$D$5:$D$276)," ",""),"-","")=D299)*1)</f>
        <v>1</v>
      </c>
      <c r="I299" t="str">
        <f>IF(H299=0,"Yalnız Bankada","Defterde Eşleşti")</f>
        <v>Defterde Eşleşti</v>
      </c>
      <c r="J299" t="str">
        <f>IF(I299="Yalnız Bankada","⚠ Defterde karşılık yok - kontrol","✓ Eşleşti")</f>
        <v>✓ Eşleşti</v>
      </c>
    </row>
    <row r="300" spans="1:10">
      <c r="A300" t="str">
        <f>Banka!A23</f>
        <v>B-0231</v>
      </c>
      <c r="B300" t="str">
        <f>Banka!B23</f>
        <v>Boreal Teknoloji 3</v>
      </c>
      <c r="C300" t="str">
        <f>Banka!C23</f>
        <v>FTR 2026 88320</v>
      </c>
      <c r="D300" t="str">
        <f>SUBSTITUTE(SUBSTITUTE(UPPER(C300)," ",""),"-","")</f>
        <v>FTR202688320</v>
      </c>
      <c r="E300" s="8">
        <f>Banka!D23</f>
        <v>61240</v>
      </c>
      <c r="F300" s="8" cm="1">
        <f t="array" ref="F300">SUMPRODUCT((SUBSTITUTE(SUBSTITUTE(UPPER(Defter!$D$5:$D$276)," ",""),"-","")=D300)*Defter!$E$5:$E$276)</f>
        <v>110975</v>
      </c>
      <c r="G300" s="8">
        <f>E300-F300</f>
        <v>-49735</v>
      </c>
      <c r="H300" cm="1">
        <f t="array" ref="H300">SUMPRODUCT((SUBSTITUTE(SUBSTITUTE(UPPER(Defter!$D$5:$D$276)," ",""),"-","")=D300)*1)</f>
        <v>1</v>
      </c>
      <c r="I300" t="str">
        <f>IF(H300=0,"Yalnız Bankada","Defterde Eşleşti")</f>
        <v>Defterde Eşleşti</v>
      </c>
      <c r="J300" t="str">
        <f>IF(I300="Yalnız Bankada","⚠ Defterde karşılık yok - kontrol","✓ Eşleşti")</f>
        <v>✓ Eşleşti</v>
      </c>
    </row>
    <row r="301" spans="1:10">
      <c r="A301" t="str">
        <f>Banka!A24</f>
        <v>B-0211</v>
      </c>
      <c r="B301" t="str">
        <f>Banka!B24</f>
        <v>Boreal Otomotiv 1</v>
      </c>
      <c r="C301" t="str">
        <f>Banka!C24</f>
        <v>ftr 2026 94860</v>
      </c>
      <c r="D301" t="str">
        <f>SUBSTITUTE(SUBSTITUTE(UPPER(C301)," ",""),"-","")</f>
        <v>FTR202694860</v>
      </c>
      <c r="E301" s="8">
        <f>Banka!D24</f>
        <v>74091</v>
      </c>
      <c r="F301" s="8" cm="1">
        <f t="array" ref="F301">SUMPRODUCT((SUBSTITUTE(SUBSTITUTE(UPPER(Defter!$D$5:$D$276)," ",""),"-","")=D301)*Defter!$E$5:$E$276)</f>
        <v>74091</v>
      </c>
      <c r="G301" s="8">
        <f>E301-F301</f>
        <v>0</v>
      </c>
      <c r="H301" cm="1">
        <f t="array" ref="H301">SUMPRODUCT((SUBSTITUTE(SUBSTITUTE(UPPER(Defter!$D$5:$D$276)," ",""),"-","")=D301)*1)</f>
        <v>1</v>
      </c>
      <c r="I301" t="str">
        <f>IF(H301=0,"Yalnız Bankada","Defterde Eşleşti")</f>
        <v>Defterde Eşleşti</v>
      </c>
      <c r="J301" t="str">
        <f>IF(I301="Yalnız Bankada","⚠ Defterde karşılık yok - kontrol","✓ Eşleşti")</f>
        <v>✓ Eşleşti</v>
      </c>
    </row>
    <row r="302" spans="1:10">
      <c r="A302" t="str">
        <f>Banka!A25</f>
        <v>B-0118</v>
      </c>
      <c r="B302" t="str">
        <f>Banka!B25</f>
        <v>İdea Lojistik 3</v>
      </c>
      <c r="C302" t="str">
        <f>Banka!C25</f>
        <v>ftr-2026-56478</v>
      </c>
      <c r="D302" t="str">
        <f>SUBSTITUTE(SUBSTITUTE(UPPER(C302)," ",""),"-","")</f>
        <v>FTR202656478</v>
      </c>
      <c r="E302" s="8">
        <f>Banka!D25</f>
        <v>39871</v>
      </c>
      <c r="F302" s="8" cm="1">
        <f t="array" ref="F302">SUMPRODUCT((SUBSTITUTE(SUBSTITUTE(UPPER(Defter!$D$5:$D$276)," ",""),"-","")=D302)*Defter!$E$5:$E$276)</f>
        <v>39871</v>
      </c>
      <c r="G302" s="8">
        <f>E302-F302</f>
        <v>0</v>
      </c>
      <c r="H302" cm="1">
        <f t="array" ref="H302">SUMPRODUCT((SUBSTITUTE(SUBSTITUTE(UPPER(Defter!$D$5:$D$276)," ",""),"-","")=D302)*1)</f>
        <v>1</v>
      </c>
      <c r="I302" t="str">
        <f>IF(H302=0,"Yalnız Bankada","Defterde Eşleşti")</f>
        <v>Defterde Eşleşti</v>
      </c>
      <c r="J302" t="str">
        <f>IF(I302="Yalnız Bankada","⚠ Defterde karşılık yok - kontrol","✓ Eşleşti")</f>
        <v>✓ Eşleşti</v>
      </c>
    </row>
    <row r="303" spans="1:10">
      <c r="A303" t="str">
        <f>Banka!A26</f>
        <v>B-0170</v>
      </c>
      <c r="B303" t="str">
        <f>Banka!B26</f>
        <v>Tuna Otomotiv 3</v>
      </c>
      <c r="C303" t="str">
        <f>Banka!C26</f>
        <v>FTR 2026 52467</v>
      </c>
      <c r="D303" t="str">
        <f>SUBSTITUTE(SUBSTITUTE(UPPER(C303)," ",""),"-","")</f>
        <v>FTR202652467</v>
      </c>
      <c r="E303" s="8">
        <f>Banka!D26</f>
        <v>244141</v>
      </c>
      <c r="F303" s="8" cm="1">
        <f t="array" ref="F303">SUMPRODUCT((SUBSTITUTE(SUBSTITUTE(UPPER(Defter!$D$5:$D$276)," ",""),"-","")=D303)*Defter!$E$5:$E$276)</f>
        <v>244141</v>
      </c>
      <c r="G303" s="8">
        <f>E303-F303</f>
        <v>0</v>
      </c>
      <c r="H303" cm="1">
        <f t="array" ref="H303">SUMPRODUCT((SUBSTITUTE(SUBSTITUTE(UPPER(Defter!$D$5:$D$276)," ",""),"-","")=D303)*1)</f>
        <v>1</v>
      </c>
      <c r="I303" t="str">
        <f>IF(H303=0,"Yalnız Bankada","Defterde Eşleşti")</f>
        <v>Defterde Eşleşti</v>
      </c>
      <c r="J303" t="str">
        <f>IF(I303="Yalnız Bankada","⚠ Defterde karşılık yok - kontrol","✓ Eşleşti")</f>
        <v>✓ Eşleşti</v>
      </c>
    </row>
    <row r="304" spans="1:10">
      <c r="A304" t="str">
        <f>Banka!A27</f>
        <v>B-0085</v>
      </c>
      <c r="B304" t="str">
        <f>Banka!B27</f>
        <v>Atlas Endüstri 1</v>
      </c>
      <c r="C304" t="str">
        <f>Banka!C27</f>
        <v>ftr 2026 71428</v>
      </c>
      <c r="D304" t="str">
        <f>SUBSTITUTE(SUBSTITUTE(UPPER(C304)," ",""),"-","")</f>
        <v>FTR202671428</v>
      </c>
      <c r="E304" s="8">
        <f>Banka!D27</f>
        <v>122131</v>
      </c>
      <c r="F304" s="8" cm="1">
        <f t="array" ref="F304">SUMPRODUCT((SUBSTITUTE(SUBSTITUTE(UPPER(Defter!$D$5:$D$276)," ",""),"-","")=D304)*Defter!$E$5:$E$276)</f>
        <v>122131</v>
      </c>
      <c r="G304" s="8">
        <f>E304-F304</f>
        <v>0</v>
      </c>
      <c r="H304" cm="1">
        <f t="array" ref="H304">SUMPRODUCT((SUBSTITUTE(SUBSTITUTE(UPPER(Defter!$D$5:$D$276)," ",""),"-","")=D304)*1)</f>
        <v>1</v>
      </c>
      <c r="I304" t="str">
        <f>IF(H304=0,"Yalnız Bankada","Defterde Eşleşti")</f>
        <v>Defterde Eşleşti</v>
      </c>
      <c r="J304" t="str">
        <f>IF(I304="Yalnız Bankada","⚠ Defterde karşılık yok - kontrol","✓ Eşleşti")</f>
        <v>✓ Eşleşti</v>
      </c>
    </row>
    <row r="305" spans="1:10">
      <c r="A305" t="str">
        <f>Banka!A28</f>
        <v>B-0160</v>
      </c>
      <c r="B305" t="str">
        <f>Banka!B28</f>
        <v>Fora Endüstri 2</v>
      </c>
      <c r="C305" t="str">
        <f>Banka!C28</f>
        <v>ftr-2026-74524</v>
      </c>
      <c r="D305" t="str">
        <f>SUBSTITUTE(SUBSTITUTE(UPPER(C305)," ",""),"-","")</f>
        <v>FTR202674524</v>
      </c>
      <c r="E305" s="8">
        <f>Banka!D28</f>
        <v>108200</v>
      </c>
      <c r="F305" s="8" cm="1">
        <f t="array" ref="F305">SUMPRODUCT((SUBSTITUTE(SUBSTITUTE(UPPER(Defter!$D$5:$D$276)," ",""),"-","")=D305)*Defter!$E$5:$E$276)</f>
        <v>108200</v>
      </c>
      <c r="G305" s="8">
        <f>E305-F305</f>
        <v>0</v>
      </c>
      <c r="H305" cm="1">
        <f t="array" ref="H305">SUMPRODUCT((SUBSTITUTE(SUBSTITUTE(UPPER(Defter!$D$5:$D$276)," ",""),"-","")=D305)*1)</f>
        <v>1</v>
      </c>
      <c r="I305" t="str">
        <f>IF(H305=0,"Yalnız Bankada","Defterde Eşleşti")</f>
        <v>Defterde Eşleşti</v>
      </c>
      <c r="J305" t="str">
        <f>IF(I305="Yalnız Bankada","⚠ Defterde karşılık yok - kontrol","✓ Eşleşti")</f>
        <v>✓ Eşleşti</v>
      </c>
    </row>
    <row r="306" spans="1:10">
      <c r="A306" t="str">
        <f>Banka!A29</f>
        <v>B-0175</v>
      </c>
      <c r="B306" t="str">
        <f>Banka!B29</f>
        <v>Pera Gıda 1</v>
      </c>
      <c r="C306" t="str">
        <f>Banka!C29</f>
        <v>FTR 2026 25977</v>
      </c>
      <c r="D306" t="str">
        <f>SUBSTITUTE(SUBSTITUTE(UPPER(C306)," ",""),"-","")</f>
        <v>FTR202625977</v>
      </c>
      <c r="E306" s="8">
        <f>Banka!D29</f>
        <v>68954</v>
      </c>
      <c r="F306" s="8" cm="1">
        <f t="array" ref="F306">SUMPRODUCT((SUBSTITUTE(SUBSTITUTE(UPPER(Defter!$D$5:$D$276)," ",""),"-","")=D306)*Defter!$E$5:$E$276)</f>
        <v>68954</v>
      </c>
      <c r="G306" s="8">
        <f>E306-F306</f>
        <v>0</v>
      </c>
      <c r="H306" cm="1">
        <f t="array" ref="H306">SUMPRODUCT((SUBSTITUTE(SUBSTITUTE(UPPER(Defter!$D$5:$D$276)," ",""),"-","")=D306)*1)</f>
        <v>1</v>
      </c>
      <c r="I306" t="str">
        <f>IF(H306=0,"Yalnız Bankada","Defterde Eşleşti")</f>
        <v>Defterde Eşleşti</v>
      </c>
      <c r="J306" t="str">
        <f>IF(I306="Yalnız Bankada","⚠ Defterde karşılık yok - kontrol","✓ Eşleşti")</f>
        <v>✓ Eşleşti</v>
      </c>
    </row>
    <row r="307" spans="1:10">
      <c r="A307" t="str">
        <f>Banka!A30</f>
        <v>B-0164</v>
      </c>
      <c r="B307" t="str">
        <f>Banka!B30</f>
        <v>Çınar Gıda 1</v>
      </c>
      <c r="C307" t="str">
        <f>Banka!C30</f>
        <v>FTR202640441</v>
      </c>
      <c r="D307" t="str">
        <f>SUBSTITUTE(SUBSTITUTE(UPPER(C307)," ",""),"-","")</f>
        <v>FTR202640441</v>
      </c>
      <c r="E307" s="8">
        <f>Banka!D30</f>
        <v>61345</v>
      </c>
      <c r="F307" s="8" cm="1">
        <f t="array" ref="F307">SUMPRODUCT((SUBSTITUTE(SUBSTITUTE(UPPER(Defter!$D$5:$D$276)," ",""),"-","")=D307)*Defter!$E$5:$E$276)</f>
        <v>61345</v>
      </c>
      <c r="G307" s="8">
        <f>E307-F307</f>
        <v>0</v>
      </c>
      <c r="H307" cm="1">
        <f t="array" ref="H307">SUMPRODUCT((SUBSTITUTE(SUBSTITUTE(UPPER(Defter!$D$5:$D$276)," ",""),"-","")=D307)*1)</f>
        <v>1</v>
      </c>
      <c r="I307" t="str">
        <f>IF(H307=0,"Yalnız Bankada","Defterde Eşleşti")</f>
        <v>Defterde Eşleşti</v>
      </c>
      <c r="J307" t="str">
        <f>IF(I307="Yalnız Bankada","⚠ Defterde karşılık yok - kontrol","✓ Eşleşti")</f>
        <v>✓ Eşleşti</v>
      </c>
    </row>
    <row r="308" spans="1:10">
      <c r="A308" t="str">
        <f>Banka!A31</f>
        <v>B-0081</v>
      </c>
      <c r="B308" t="str">
        <f>Banka!B31</f>
        <v>Fora Otomotiv 3</v>
      </c>
      <c r="C308" t="str">
        <f>Banka!C31</f>
        <v xml:space="preserve">  ftr 2026 35194 </v>
      </c>
      <c r="D308" t="str">
        <f>SUBSTITUTE(SUBSTITUTE(UPPER(C308)," ",""),"-","")</f>
        <v>FTR202635194</v>
      </c>
      <c r="E308" s="8">
        <f>Banka!D31</f>
        <v>163167</v>
      </c>
      <c r="F308" s="8" cm="1">
        <f t="array" ref="F308">SUMPRODUCT((SUBSTITUTE(SUBSTITUTE(UPPER(Defter!$D$5:$D$276)," ",""),"-","")=D308)*Defter!$E$5:$E$276)</f>
        <v>163167</v>
      </c>
      <c r="G308" s="8">
        <f>E308-F308</f>
        <v>0</v>
      </c>
      <c r="H308" cm="1">
        <f t="array" ref="H308">SUMPRODUCT((SUBSTITUTE(SUBSTITUTE(UPPER(Defter!$D$5:$D$276)," ",""),"-","")=D308)*1)</f>
        <v>1</v>
      </c>
      <c r="I308" t="str">
        <f>IF(H308=0,"Yalnız Bankada","Defterde Eşleşti")</f>
        <v>Defterde Eşleşti</v>
      </c>
      <c r="J308" t="str">
        <f>IF(I308="Yalnız Bankada","⚠ Defterde karşılık yok - kontrol","✓ Eşleşti")</f>
        <v>✓ Eşleşti</v>
      </c>
    </row>
    <row r="309" spans="1:10">
      <c r="A309" t="str">
        <f>Banka!A32</f>
        <v>B-0045</v>
      </c>
      <c r="B309" t="str">
        <f>Banka!B32</f>
        <v>Kuzey Teknoloji 1</v>
      </c>
      <c r="C309" t="str">
        <f>Banka!C32</f>
        <v xml:space="preserve">  ftr 2026 39216 </v>
      </c>
      <c r="D309" t="str">
        <f>SUBSTITUTE(SUBSTITUTE(UPPER(C309)," ",""),"-","")</f>
        <v>FTR202639216</v>
      </c>
      <c r="E309" s="8">
        <f>Banka!D32</f>
        <v>72008</v>
      </c>
      <c r="F309" s="8" cm="1">
        <f t="array" ref="F309">SUMPRODUCT((SUBSTITUTE(SUBSTITUTE(UPPER(Defter!$D$5:$D$276)," ",""),"-","")=D309)*Defter!$E$5:$E$276)</f>
        <v>72008</v>
      </c>
      <c r="G309" s="8">
        <f>E309-F309</f>
        <v>0</v>
      </c>
      <c r="H309" cm="1">
        <f t="array" ref="H309">SUMPRODUCT((SUBSTITUTE(SUBSTITUTE(UPPER(Defter!$D$5:$D$276)," ",""),"-","")=D309)*1)</f>
        <v>1</v>
      </c>
      <c r="I309" t="str">
        <f>IF(H309=0,"Yalnız Bankada","Defterde Eşleşti")</f>
        <v>Defterde Eşleşti</v>
      </c>
      <c r="J309" t="str">
        <f>IF(I309="Yalnız Bankada","⚠ Defterde karşılık yok - kontrol","✓ Eşleşti")</f>
        <v>✓ Eşleşti</v>
      </c>
    </row>
    <row r="310" spans="1:10">
      <c r="A310" t="str">
        <f>Banka!A33</f>
        <v>B-0009</v>
      </c>
      <c r="B310" t="str">
        <f>Banka!B33</f>
        <v>Fora Otomotiv 3</v>
      </c>
      <c r="C310" t="str">
        <f>Banka!C33</f>
        <v>FTR 2026 65794</v>
      </c>
      <c r="D310" t="str">
        <f>SUBSTITUTE(SUBSTITUTE(UPPER(C310)," ",""),"-","")</f>
        <v>FTR202665794</v>
      </c>
      <c r="E310" s="8">
        <f>Banka!D33</f>
        <v>222262</v>
      </c>
      <c r="F310" s="8" cm="1">
        <f t="array" ref="F310">SUMPRODUCT((SUBSTITUTE(SUBSTITUTE(UPPER(Defter!$D$5:$D$276)," ",""),"-","")=D310)*Defter!$E$5:$E$276)</f>
        <v>222262</v>
      </c>
      <c r="G310" s="8">
        <f>E310-F310</f>
        <v>0</v>
      </c>
      <c r="H310" cm="1">
        <f t="array" ref="H310">SUMPRODUCT((SUBSTITUTE(SUBSTITUTE(UPPER(Defter!$D$5:$D$276)," ",""),"-","")=D310)*1)</f>
        <v>1</v>
      </c>
      <c r="I310" t="str">
        <f>IF(H310=0,"Yalnız Bankada","Defterde Eşleşti")</f>
        <v>Defterde Eşleşti</v>
      </c>
      <c r="J310" t="str">
        <f>IF(I310="Yalnız Bankada","⚠ Defterde karşılık yok - kontrol","✓ Eşleşti")</f>
        <v>✓ Eşleşti</v>
      </c>
    </row>
    <row r="311" spans="1:10">
      <c r="A311" t="str">
        <f>Banka!A34</f>
        <v>B-0272</v>
      </c>
      <c r="B311" t="str">
        <f>Banka!B34</f>
        <v>Rota Teknoloji 1</v>
      </c>
      <c r="C311" t="str">
        <f>Banka!C34</f>
        <v>ftr 2026 30206</v>
      </c>
      <c r="D311" t="str">
        <f>SUBSTITUTE(SUBSTITUTE(UPPER(C311)," ",""),"-","")</f>
        <v>FTR202630206</v>
      </c>
      <c r="E311" s="8">
        <f>Banka!D34</f>
        <v>200259</v>
      </c>
      <c r="F311" s="8" cm="1">
        <f t="array" ref="F311">SUMPRODUCT((SUBSTITUTE(SUBSTITUTE(UPPER(Defter!$D$5:$D$276)," ",""),"-","")=D311)*Defter!$E$5:$E$276)</f>
        <v>200552</v>
      </c>
      <c r="G311" s="8">
        <f>E311-F311</f>
        <v>-293</v>
      </c>
      <c r="H311" cm="1">
        <f t="array" ref="H311">SUMPRODUCT((SUBSTITUTE(SUBSTITUTE(UPPER(Defter!$D$5:$D$276)," ",""),"-","")=D311)*1)</f>
        <v>1</v>
      </c>
      <c r="I311" t="str">
        <f>IF(H311=0,"Yalnız Bankada","Defterde Eşleşti")</f>
        <v>Defterde Eşleşti</v>
      </c>
      <c r="J311" t="str">
        <f>IF(I311="Yalnız Bankada","⚠ Defterde karşılık yok - kontrol","✓ Eşleşti")</f>
        <v>✓ Eşleşti</v>
      </c>
    </row>
    <row r="312" spans="1:10">
      <c r="A312" t="str">
        <f>Banka!A35</f>
        <v>B-0286</v>
      </c>
      <c r="B312" t="str">
        <f>Banka!B35</f>
        <v>İdea Lojistik 3</v>
      </c>
      <c r="C312" t="str">
        <f>Banka!C35</f>
        <v xml:space="preserve">  ftr 2026 14957 </v>
      </c>
      <c r="D312" t="str">
        <f>SUBSTITUTE(SUBSTITUTE(UPPER(C312)," ",""),"-","")</f>
        <v>FTR202614957</v>
      </c>
      <c r="E312" s="8">
        <f>Banka!D35</f>
        <v>138331</v>
      </c>
      <c r="F312" s="8" cm="1">
        <f t="array" ref="F312">SUMPRODUCT((SUBSTITUTE(SUBSTITUTE(UPPER(Defter!$D$5:$D$276)," ",""),"-","")=D312)*Defter!$E$5:$E$276)</f>
        <v>0</v>
      </c>
      <c r="G312" s="8">
        <f>E312-F312</f>
        <v>138331</v>
      </c>
      <c r="H312" cm="1">
        <f t="array" ref="H312">SUMPRODUCT((SUBSTITUTE(SUBSTITUTE(UPPER(Defter!$D$5:$D$276)," ",""),"-","")=D312)*1)</f>
        <v>0</v>
      </c>
      <c r="I312" t="str">
        <f>IF(H312=0,"Yalnız Bankada","Defterde Eşleşti")</f>
        <v>Yalnız Bankada</v>
      </c>
      <c r="J312" t="str">
        <f>IF(I312="Yalnız Bankada","⚠ Defterde karşılık yok - kontrol","✓ Eşleşti")</f>
        <v>⚠ Defterde karşılık yok - kontrol</v>
      </c>
    </row>
    <row r="313" spans="1:10">
      <c r="A313" t="str">
        <f>Banka!A36</f>
        <v>B-0153</v>
      </c>
      <c r="B313" t="str">
        <f>Banka!B36</f>
        <v>Tuna Otomotiv 3</v>
      </c>
      <c r="C313" t="str">
        <f>Banka!C36</f>
        <v>FTR 2026 70296</v>
      </c>
      <c r="D313" t="str">
        <f>SUBSTITUTE(SUBSTITUTE(UPPER(C313)," ",""),"-","")</f>
        <v>FTR202670296</v>
      </c>
      <c r="E313" s="8">
        <f>Banka!D36</f>
        <v>255751</v>
      </c>
      <c r="F313" s="8" cm="1">
        <f t="array" ref="F313">SUMPRODUCT((SUBSTITUTE(SUBSTITUTE(UPPER(Defter!$D$5:$D$276)," ",""),"-","")=D313)*Defter!$E$5:$E$276)</f>
        <v>255751</v>
      </c>
      <c r="G313" s="8">
        <f>E313-F313</f>
        <v>0</v>
      </c>
      <c r="H313" cm="1">
        <f t="array" ref="H313">SUMPRODUCT((SUBSTITUTE(SUBSTITUTE(UPPER(Defter!$D$5:$D$276)," ",""),"-","")=D313)*1)</f>
        <v>1</v>
      </c>
      <c r="I313" t="str">
        <f>IF(H313=0,"Yalnız Bankada","Defterde Eşleşti")</f>
        <v>Defterde Eşleşti</v>
      </c>
      <c r="J313" t="str">
        <f>IF(I313="Yalnız Bankada","⚠ Defterde karşılık yok - kontrol","✓ Eşleşti")</f>
        <v>✓ Eşleşti</v>
      </c>
    </row>
    <row r="314" spans="1:10">
      <c r="A314" t="str">
        <f>Banka!A37</f>
        <v>B-0238</v>
      </c>
      <c r="B314" t="str">
        <f>Banka!B37</f>
        <v>Rota Enerji 3</v>
      </c>
      <c r="C314" t="str">
        <f>Banka!C37</f>
        <v>ftr 2026 17142</v>
      </c>
      <c r="D314" t="str">
        <f>SUBSTITUTE(SUBSTITUTE(UPPER(C314)," ",""),"-","")</f>
        <v>FTR202617142</v>
      </c>
      <c r="E314" s="8">
        <f>Banka!D37</f>
        <v>116570</v>
      </c>
      <c r="F314" s="8" cm="1">
        <f t="array" ref="F314">SUMPRODUCT((SUBSTITUTE(SUBSTITUTE(UPPER(Defter!$D$5:$D$276)," ",""),"-","")=D314)*Defter!$E$5:$E$276)</f>
        <v>227553</v>
      </c>
      <c r="G314" s="8">
        <f>E314-F314</f>
        <v>-110983</v>
      </c>
      <c r="H314" cm="1">
        <f t="array" ref="H314">SUMPRODUCT((SUBSTITUTE(SUBSTITUTE(UPPER(Defter!$D$5:$D$276)," ",""),"-","")=D314)*1)</f>
        <v>1</v>
      </c>
      <c r="I314" t="str">
        <f>IF(H314=0,"Yalnız Bankada","Defterde Eşleşti")</f>
        <v>Defterde Eşleşti</v>
      </c>
      <c r="J314" t="str">
        <f>IF(I314="Yalnız Bankada","⚠ Defterde karşılık yok - kontrol","✓ Eşleşti")</f>
        <v>✓ Eşleşti</v>
      </c>
    </row>
    <row r="315" spans="1:10">
      <c r="A315" t="str">
        <f>Banka!A38</f>
        <v>B-0079</v>
      </c>
      <c r="B315" t="str">
        <f>Banka!B38</f>
        <v>Atlas Otomotiv 2</v>
      </c>
      <c r="C315" t="str">
        <f>Banka!C38</f>
        <v xml:space="preserve">  FTR202670200 </v>
      </c>
      <c r="D315" t="str">
        <f>SUBSTITUTE(SUBSTITUTE(UPPER(C315)," ",""),"-","")</f>
        <v>FTR202670200</v>
      </c>
      <c r="E315" s="8">
        <f>Banka!D38</f>
        <v>232045</v>
      </c>
      <c r="F315" s="8" cm="1">
        <f t="array" ref="F315">SUMPRODUCT((SUBSTITUTE(SUBSTITUTE(UPPER(Defter!$D$5:$D$276)," ",""),"-","")=D315)*Defter!$E$5:$E$276)</f>
        <v>232045</v>
      </c>
      <c r="G315" s="8">
        <f>E315-F315</f>
        <v>0</v>
      </c>
      <c r="H315" cm="1">
        <f t="array" ref="H315">SUMPRODUCT((SUBSTITUTE(SUBSTITUTE(UPPER(Defter!$D$5:$D$276)," ",""),"-","")=D315)*1)</f>
        <v>1</v>
      </c>
      <c r="I315" t="str">
        <f>IF(H315=0,"Yalnız Bankada","Defterde Eşleşti")</f>
        <v>Defterde Eşleşti</v>
      </c>
      <c r="J315" t="str">
        <f>IF(I315="Yalnız Bankada","⚠ Defterde karşılık yok - kontrol","✓ Eşleşti")</f>
        <v>✓ Eşleşti</v>
      </c>
    </row>
    <row r="316" spans="1:10">
      <c r="A316" t="str">
        <f>Banka!A39</f>
        <v>B-0140</v>
      </c>
      <c r="B316" t="str">
        <f>Banka!B39</f>
        <v>Tuna Enerji 1</v>
      </c>
      <c r="C316" t="str">
        <f>Banka!C39</f>
        <v xml:space="preserve">  FTR 2026 22836 </v>
      </c>
      <c r="D316" t="str">
        <f>SUBSTITUTE(SUBSTITUTE(UPPER(C316)," ",""),"-","")</f>
        <v>FTR202622836</v>
      </c>
      <c r="E316" s="8">
        <f>Banka!D39</f>
        <v>24230</v>
      </c>
      <c r="F316" s="8" cm="1">
        <f t="array" ref="F316">SUMPRODUCT((SUBSTITUTE(SUBSTITUTE(UPPER(Defter!$D$5:$D$276)," ",""),"-","")=D316)*Defter!$E$5:$E$276)</f>
        <v>24230</v>
      </c>
      <c r="G316" s="8">
        <f>E316-F316</f>
        <v>0</v>
      </c>
      <c r="H316" cm="1">
        <f t="array" ref="H316">SUMPRODUCT((SUBSTITUTE(SUBSTITUTE(UPPER(Defter!$D$5:$D$276)," ",""),"-","")=D316)*1)</f>
        <v>1</v>
      </c>
      <c r="I316" t="str">
        <f>IF(H316=0,"Yalnız Bankada","Defterde Eşleşti")</f>
        <v>Defterde Eşleşti</v>
      </c>
      <c r="J316" t="str">
        <f>IF(I316="Yalnız Bankada","⚠ Defterde karşılık yok - kontrol","✓ Eşleşti")</f>
        <v>✓ Eşleşti</v>
      </c>
    </row>
    <row r="317" spans="1:10">
      <c r="A317" t="str">
        <f>Banka!A40</f>
        <v>B-0183</v>
      </c>
      <c r="B317" t="str">
        <f>Banka!B40</f>
        <v>Boreal Otomotiv 1</v>
      </c>
      <c r="C317" t="str">
        <f>Banka!C40</f>
        <v>FTR 2026 11425</v>
      </c>
      <c r="D317" t="str">
        <f>SUBSTITUTE(SUBSTITUTE(UPPER(C317)," ",""),"-","")</f>
        <v>FTR202611425</v>
      </c>
      <c r="E317" s="8">
        <f>Banka!D40</f>
        <v>180317</v>
      </c>
      <c r="F317" s="8" cm="1">
        <f t="array" ref="F317">SUMPRODUCT((SUBSTITUTE(SUBSTITUTE(UPPER(Defter!$D$5:$D$276)," ",""),"-","")=D317)*Defter!$E$5:$E$276)</f>
        <v>180317</v>
      </c>
      <c r="G317" s="8">
        <f>E317-F317</f>
        <v>0</v>
      </c>
      <c r="H317" cm="1">
        <f t="array" ref="H317">SUMPRODUCT((SUBSTITUTE(SUBSTITUTE(UPPER(Defter!$D$5:$D$276)," ",""),"-","")=D317)*1)</f>
        <v>1</v>
      </c>
      <c r="I317" t="str">
        <f>IF(H317=0,"Yalnız Bankada","Defterde Eşleşti")</f>
        <v>Defterde Eşleşti</v>
      </c>
      <c r="J317" t="str">
        <f>IF(I317="Yalnız Bankada","⚠ Defterde karşılık yok - kontrol","✓ Eşleşti")</f>
        <v>✓ Eşleşti</v>
      </c>
    </row>
    <row r="318" spans="1:10">
      <c r="A318" t="str">
        <f>Banka!A41</f>
        <v>B-0167</v>
      </c>
      <c r="B318" t="str">
        <f>Banka!B41</f>
        <v>Güven Endüstri 1</v>
      </c>
      <c r="C318" t="str">
        <f>Banka!C41</f>
        <v>ftr-2026-43170</v>
      </c>
      <c r="D318" t="str">
        <f>SUBSTITUTE(SUBSTITUTE(UPPER(C318)," ",""),"-","")</f>
        <v>FTR202643170</v>
      </c>
      <c r="E318" s="8">
        <f>Banka!D41</f>
        <v>145754</v>
      </c>
      <c r="F318" s="8" cm="1">
        <f t="array" ref="F318">SUMPRODUCT((SUBSTITUTE(SUBSTITUTE(UPPER(Defter!$D$5:$D$276)," ",""),"-","")=D318)*Defter!$E$5:$E$276)</f>
        <v>145754</v>
      </c>
      <c r="G318" s="8">
        <f>E318-F318</f>
        <v>0</v>
      </c>
      <c r="H318" cm="1">
        <f t="array" ref="H318">SUMPRODUCT((SUBSTITUTE(SUBSTITUTE(UPPER(Defter!$D$5:$D$276)," ",""),"-","")=D318)*1)</f>
        <v>1</v>
      </c>
      <c r="I318" t="str">
        <f>IF(H318=0,"Yalnız Bankada","Defterde Eşleşti")</f>
        <v>Defterde Eşleşti</v>
      </c>
      <c r="J318" t="str">
        <f>IF(I318="Yalnız Bankada","⚠ Defterde karşılık yok - kontrol","✓ Eşleşti")</f>
        <v>✓ Eşleşti</v>
      </c>
    </row>
    <row r="319" spans="1:10">
      <c r="A319" t="str">
        <f>Banka!A42</f>
        <v>B-0019</v>
      </c>
      <c r="B319" t="str">
        <f>Banka!B42</f>
        <v>Eksen Lojistik 1</v>
      </c>
      <c r="C319" t="str">
        <f>Banka!C42</f>
        <v>FTR202618024</v>
      </c>
      <c r="D319" t="str">
        <f>SUBSTITUTE(SUBSTITUTE(UPPER(C319)," ",""),"-","")</f>
        <v>FTR202618024</v>
      </c>
      <c r="E319" s="8">
        <f>Banka!D42</f>
        <v>172716</v>
      </c>
      <c r="F319" s="8" cm="1">
        <f t="array" ref="F319">SUMPRODUCT((SUBSTITUTE(SUBSTITUTE(UPPER(Defter!$D$5:$D$276)," ",""),"-","")=D319)*Defter!$E$5:$E$276)</f>
        <v>172716</v>
      </c>
      <c r="G319" s="8">
        <f>E319-F319</f>
        <v>0</v>
      </c>
      <c r="H319" cm="1">
        <f t="array" ref="H319">SUMPRODUCT((SUBSTITUTE(SUBSTITUTE(UPPER(Defter!$D$5:$D$276)," ",""),"-","")=D319)*1)</f>
        <v>1</v>
      </c>
      <c r="I319" t="str">
        <f>IF(H319=0,"Yalnız Bankada","Defterde Eşleşti")</f>
        <v>Defterde Eşleşti</v>
      </c>
      <c r="J319" t="str">
        <f>IF(I319="Yalnız Bankada","⚠ Defterde karşılık yok - kontrol","✓ Eşleşti")</f>
        <v>✓ Eşleşti</v>
      </c>
    </row>
    <row r="320" spans="1:10">
      <c r="A320" t="str">
        <f>Banka!A43</f>
        <v>B-0184</v>
      </c>
      <c r="B320" t="str">
        <f>Banka!B43</f>
        <v>Hazar Gıda 2</v>
      </c>
      <c r="C320" t="str">
        <f>Banka!C43</f>
        <v>ftr202682076</v>
      </c>
      <c r="D320" t="str">
        <f>SUBSTITUTE(SUBSTITUTE(UPPER(C320)," ",""),"-","")</f>
        <v>FTR202682076</v>
      </c>
      <c r="E320" s="8">
        <f>Banka!D43</f>
        <v>229204</v>
      </c>
      <c r="F320" s="8" cm="1">
        <f t="array" ref="F320">SUMPRODUCT((SUBSTITUTE(SUBSTITUTE(UPPER(Defter!$D$5:$D$276)," ",""),"-","")=D320)*Defter!$E$5:$E$276)</f>
        <v>229204</v>
      </c>
      <c r="G320" s="8">
        <f>E320-F320</f>
        <v>0</v>
      </c>
      <c r="H320" cm="1">
        <f t="array" ref="H320">SUMPRODUCT((SUBSTITUTE(SUBSTITUTE(UPPER(Defter!$D$5:$D$276)," ",""),"-","")=D320)*1)</f>
        <v>1</v>
      </c>
      <c r="I320" t="str">
        <f>IF(H320=0,"Yalnız Bankada","Defterde Eşleşti")</f>
        <v>Defterde Eşleşti</v>
      </c>
      <c r="J320" t="str">
        <f>IF(I320="Yalnız Bankada","⚠ Defterde karşılık yok - kontrol","✓ Eşleşti")</f>
        <v>✓ Eşleşti</v>
      </c>
    </row>
    <row r="321" spans="1:10">
      <c r="A321" t="str">
        <f>Banka!A44</f>
        <v>B-0097</v>
      </c>
      <c r="B321" t="str">
        <f>Banka!B44</f>
        <v>Boreal Otomotiv 1</v>
      </c>
      <c r="C321" t="str">
        <f>Banka!C44</f>
        <v>ftr-2026-72396</v>
      </c>
      <c r="D321" t="str">
        <f>SUBSTITUTE(SUBSTITUTE(UPPER(C321)," ",""),"-","")</f>
        <v>FTR202672396</v>
      </c>
      <c r="E321" s="8">
        <f>Banka!D44</f>
        <v>55203</v>
      </c>
      <c r="F321" s="8" cm="1">
        <f t="array" ref="F321">SUMPRODUCT((SUBSTITUTE(SUBSTITUTE(UPPER(Defter!$D$5:$D$276)," ",""),"-","")=D321)*Defter!$E$5:$E$276)</f>
        <v>55203</v>
      </c>
      <c r="G321" s="8">
        <f>E321-F321</f>
        <v>0</v>
      </c>
      <c r="H321" cm="1">
        <f t="array" ref="H321">SUMPRODUCT((SUBSTITUTE(SUBSTITUTE(UPPER(Defter!$D$5:$D$276)," ",""),"-","")=D321)*1)</f>
        <v>1</v>
      </c>
      <c r="I321" t="str">
        <f>IF(H321=0,"Yalnız Bankada","Defterde Eşleşti")</f>
        <v>Defterde Eşleşti</v>
      </c>
      <c r="J321" t="str">
        <f>IF(I321="Yalnız Bankada","⚠ Defterde karşılık yok - kontrol","✓ Eşleşti")</f>
        <v>✓ Eşleşti</v>
      </c>
    </row>
    <row r="322" spans="1:10">
      <c r="A322" t="str">
        <f>Banka!A45</f>
        <v>B-0162</v>
      </c>
      <c r="B322" t="str">
        <f>Banka!B45</f>
        <v>Liman Lojistik 1</v>
      </c>
      <c r="C322" t="str">
        <f>Banka!C45</f>
        <v>ftr 2026 44590</v>
      </c>
      <c r="D322" t="str">
        <f>SUBSTITUTE(SUBSTITUTE(UPPER(C322)," ",""),"-","")</f>
        <v>FTR202644590</v>
      </c>
      <c r="E322" s="8">
        <f>Banka!D45</f>
        <v>141857</v>
      </c>
      <c r="F322" s="8" cm="1">
        <f t="array" ref="F322">SUMPRODUCT((SUBSTITUTE(SUBSTITUTE(UPPER(Defter!$D$5:$D$276)," ",""),"-","")=D322)*Defter!$E$5:$E$276)</f>
        <v>141857</v>
      </c>
      <c r="G322" s="8">
        <f>E322-F322</f>
        <v>0</v>
      </c>
      <c r="H322" cm="1">
        <f t="array" ref="H322">SUMPRODUCT((SUBSTITUTE(SUBSTITUTE(UPPER(Defter!$D$5:$D$276)," ",""),"-","")=D322)*1)</f>
        <v>1</v>
      </c>
      <c r="I322" t="str">
        <f>IF(H322=0,"Yalnız Bankada","Defterde Eşleşti")</f>
        <v>Defterde Eşleşti</v>
      </c>
      <c r="J322" t="str">
        <f>IF(I322="Yalnız Bankada","⚠ Defterde karşılık yok - kontrol","✓ Eşleşti")</f>
        <v>✓ Eşleşti</v>
      </c>
    </row>
    <row r="323" spans="1:10">
      <c r="A323" t="str">
        <f>Banka!A46</f>
        <v>B-0159</v>
      </c>
      <c r="B323" t="str">
        <f>Banka!B46</f>
        <v>Atlas Endüstri 1</v>
      </c>
      <c r="C323" t="str">
        <f>Banka!C46</f>
        <v>FTR 2026 58878</v>
      </c>
      <c r="D323" t="str">
        <f>SUBSTITUTE(SUBSTITUTE(UPPER(C323)," ",""),"-","")</f>
        <v>FTR202658878</v>
      </c>
      <c r="E323" s="8">
        <f>Banka!D46</f>
        <v>34289</v>
      </c>
      <c r="F323" s="8" cm="1">
        <f t="array" ref="F323">SUMPRODUCT((SUBSTITUTE(SUBSTITUTE(UPPER(Defter!$D$5:$D$276)," ",""),"-","")=D323)*Defter!$E$5:$E$276)</f>
        <v>34289</v>
      </c>
      <c r="G323" s="8">
        <f>E323-F323</f>
        <v>0</v>
      </c>
      <c r="H323" cm="1">
        <f t="array" ref="H323">SUMPRODUCT((SUBSTITUTE(SUBSTITUTE(UPPER(Defter!$D$5:$D$276)," ",""),"-","")=D323)*1)</f>
        <v>1</v>
      </c>
      <c r="I323" t="str">
        <f>IF(H323=0,"Yalnız Bankada","Defterde Eşleşti")</f>
        <v>Defterde Eşleşti</v>
      </c>
      <c r="J323" t="str">
        <f>IF(I323="Yalnız Bankada","⚠ Defterde karşılık yok - kontrol","✓ Eşleşti")</f>
        <v>✓ Eşleşti</v>
      </c>
    </row>
    <row r="324" spans="1:10">
      <c r="A324" t="str">
        <f>Banka!A47</f>
        <v>B-0125</v>
      </c>
      <c r="B324" t="str">
        <f>Banka!B47</f>
        <v>Güven Otomotiv 2</v>
      </c>
      <c r="C324" t="str">
        <f>Banka!C47</f>
        <v>FTR-2026-56925</v>
      </c>
      <c r="D324" t="str">
        <f>SUBSTITUTE(SUBSTITUTE(UPPER(C324)," ",""),"-","")</f>
        <v>FTR202656925</v>
      </c>
      <c r="E324" s="8">
        <f>Banka!D47</f>
        <v>44184</v>
      </c>
      <c r="F324" s="8" cm="1">
        <f t="array" ref="F324">SUMPRODUCT((SUBSTITUTE(SUBSTITUTE(UPPER(Defter!$D$5:$D$276)," ",""),"-","")=D324)*Defter!$E$5:$E$276)</f>
        <v>44184</v>
      </c>
      <c r="G324" s="8">
        <f>E324-F324</f>
        <v>0</v>
      </c>
      <c r="H324" cm="1">
        <f t="array" ref="H324">SUMPRODUCT((SUBSTITUTE(SUBSTITUTE(UPPER(Defter!$D$5:$D$276)," ",""),"-","")=D324)*1)</f>
        <v>1</v>
      </c>
      <c r="I324" t="str">
        <f>IF(H324=0,"Yalnız Bankada","Defterde Eşleşti")</f>
        <v>Defterde Eşleşti</v>
      </c>
      <c r="J324" t="str">
        <f>IF(I324="Yalnız Bankada","⚠ Defterde karşılık yok - kontrol","✓ Eşleşti")</f>
        <v>✓ Eşleşti</v>
      </c>
    </row>
    <row r="325" spans="1:10">
      <c r="A325" t="str">
        <f>Banka!A48</f>
        <v>B-0136</v>
      </c>
      <c r="B325" t="str">
        <f>Banka!B48</f>
        <v>Rota Teknoloji 1</v>
      </c>
      <c r="C325" t="str">
        <f>Banka!C48</f>
        <v>ftr-2026-42004</v>
      </c>
      <c r="D325" t="str">
        <f>SUBSTITUTE(SUBSTITUTE(UPPER(C325)," ",""),"-","")</f>
        <v>FTR202642004</v>
      </c>
      <c r="E325" s="8">
        <f>Banka!D48</f>
        <v>195079</v>
      </c>
      <c r="F325" s="8" cm="1">
        <f t="array" ref="F325">SUMPRODUCT((SUBSTITUTE(SUBSTITUTE(UPPER(Defter!$D$5:$D$276)," ",""),"-","")=D325)*Defter!$E$5:$E$276)</f>
        <v>195079</v>
      </c>
      <c r="G325" s="8">
        <f>E325-F325</f>
        <v>0</v>
      </c>
      <c r="H325" cm="1">
        <f t="array" ref="H325">SUMPRODUCT((SUBSTITUTE(SUBSTITUTE(UPPER(Defter!$D$5:$D$276)," ",""),"-","")=D325)*1)</f>
        <v>1</v>
      </c>
      <c r="I325" t="str">
        <f>IF(H325=0,"Yalnız Bankada","Defterde Eşleşti")</f>
        <v>Defterde Eşleşti</v>
      </c>
      <c r="J325" t="str">
        <f>IF(I325="Yalnız Bankada","⚠ Defterde karşılık yok - kontrol","✓ Eşleşti")</f>
        <v>✓ Eşleşti</v>
      </c>
    </row>
    <row r="326" spans="1:10">
      <c r="A326" t="str">
        <f>Banka!A49</f>
        <v>B-0038</v>
      </c>
      <c r="B326" t="str">
        <f>Banka!B49</f>
        <v>Orion Teknoloji 3</v>
      </c>
      <c r="C326" t="str">
        <f>Banka!C49</f>
        <v xml:space="preserve">  ftr 2026 67040 </v>
      </c>
      <c r="D326" t="str">
        <f>SUBSTITUTE(SUBSTITUTE(UPPER(C326)," ",""),"-","")</f>
        <v>FTR202667040</v>
      </c>
      <c r="E326" s="8">
        <f>Banka!D49</f>
        <v>73311</v>
      </c>
      <c r="F326" s="8" cm="1">
        <f t="array" ref="F326">SUMPRODUCT((SUBSTITUTE(SUBSTITUTE(UPPER(Defter!$D$5:$D$276)," ",""),"-","")=D326)*Defter!$E$5:$E$276)</f>
        <v>73311</v>
      </c>
      <c r="G326" s="8">
        <f>E326-F326</f>
        <v>0</v>
      </c>
      <c r="H326" cm="1">
        <f t="array" ref="H326">SUMPRODUCT((SUBSTITUTE(SUBSTITUTE(UPPER(Defter!$D$5:$D$276)," ",""),"-","")=D326)*1)</f>
        <v>1</v>
      </c>
      <c r="I326" t="str">
        <f>IF(H326=0,"Yalnız Bankada","Defterde Eşleşti")</f>
        <v>Defterde Eşleşti</v>
      </c>
      <c r="J326" t="str">
        <f>IF(I326="Yalnız Bankada","⚠ Defterde karşılık yok - kontrol","✓ Eşleşti")</f>
        <v>✓ Eşleşti</v>
      </c>
    </row>
    <row r="327" spans="1:10">
      <c r="A327" t="str">
        <f>Banka!A50</f>
        <v>B-0207</v>
      </c>
      <c r="B327" t="str">
        <f>Banka!B50</f>
        <v>Eksen Lojistik 1</v>
      </c>
      <c r="C327" t="str">
        <f>Banka!C50</f>
        <v xml:space="preserve">  ftr 2026 22352 </v>
      </c>
      <c r="D327" t="str">
        <f>SUBSTITUTE(SUBSTITUTE(UPPER(C327)," ",""),"-","")</f>
        <v>FTR202622352</v>
      </c>
      <c r="E327" s="8">
        <f>Banka!D50</f>
        <v>116425</v>
      </c>
      <c r="F327" s="8" cm="1">
        <f t="array" ref="F327">SUMPRODUCT((SUBSTITUTE(SUBSTITUTE(UPPER(Defter!$D$5:$D$276)," ",""),"-","")=D327)*Defter!$E$5:$E$276)</f>
        <v>116425</v>
      </c>
      <c r="G327" s="8">
        <f>E327-F327</f>
        <v>0</v>
      </c>
      <c r="H327" cm="1">
        <f t="array" ref="H327">SUMPRODUCT((SUBSTITUTE(SUBSTITUTE(UPPER(Defter!$D$5:$D$276)," ",""),"-","")=D327)*1)</f>
        <v>1</v>
      </c>
      <c r="I327" t="str">
        <f>IF(H327=0,"Yalnız Bankada","Defterde Eşleşti")</f>
        <v>Defterde Eşleşti</v>
      </c>
      <c r="J327" t="str">
        <f>IF(I327="Yalnız Bankada","⚠ Defterde karşılık yok - kontrol","✓ Eşleşti")</f>
        <v>✓ Eşleşti</v>
      </c>
    </row>
    <row r="328" spans="1:10">
      <c r="A328" t="str">
        <f>Banka!A51</f>
        <v>B-0144</v>
      </c>
      <c r="B328" t="str">
        <f>Banka!B51</f>
        <v>Hazar Gıda 2</v>
      </c>
      <c r="C328" t="str">
        <f>Banka!C51</f>
        <v>ftr 2026 20110</v>
      </c>
      <c r="D328" t="str">
        <f>SUBSTITUTE(SUBSTITUTE(UPPER(C328)," ",""),"-","")</f>
        <v>FTR202620110</v>
      </c>
      <c r="E328" s="8">
        <f>Banka!D51</f>
        <v>30410</v>
      </c>
      <c r="F328" s="8" cm="1">
        <f t="array" ref="F328">SUMPRODUCT((SUBSTITUTE(SUBSTITUTE(UPPER(Defter!$D$5:$D$276)," ",""),"-","")=D328)*Defter!$E$5:$E$276)</f>
        <v>30410</v>
      </c>
      <c r="G328" s="8">
        <f>E328-F328</f>
        <v>0</v>
      </c>
      <c r="H328" cm="1">
        <f t="array" ref="H328">SUMPRODUCT((SUBSTITUTE(SUBSTITUTE(UPPER(Defter!$D$5:$D$276)," ",""),"-","")=D328)*1)</f>
        <v>1</v>
      </c>
      <c r="I328" t="str">
        <f>IF(H328=0,"Yalnız Bankada","Defterde Eşleşti")</f>
        <v>Defterde Eşleşti</v>
      </c>
      <c r="J328" t="str">
        <f>IF(I328="Yalnız Bankada","⚠ Defterde karşılık yok - kontrol","✓ Eşleşti")</f>
        <v>✓ Eşleşti</v>
      </c>
    </row>
    <row r="329" spans="1:10">
      <c r="A329" t="str">
        <f>Banka!A52</f>
        <v>B-0013</v>
      </c>
      <c r="B329" t="str">
        <f>Banka!B52</f>
        <v>Sentez Enerji 2</v>
      </c>
      <c r="C329" t="str">
        <f>Banka!C52</f>
        <v>ftr202678136</v>
      </c>
      <c r="D329" t="str">
        <f>SUBSTITUTE(SUBSTITUTE(UPPER(C329)," ",""),"-","")</f>
        <v>FTR202678136</v>
      </c>
      <c r="E329" s="8">
        <f>Banka!D52</f>
        <v>24171</v>
      </c>
      <c r="F329" s="8" cm="1">
        <f t="array" ref="F329">SUMPRODUCT((SUBSTITUTE(SUBSTITUTE(UPPER(Defter!$D$5:$D$276)," ",""),"-","")=D329)*Defter!$E$5:$E$276)</f>
        <v>24171</v>
      </c>
      <c r="G329" s="8">
        <f>E329-F329</f>
        <v>0</v>
      </c>
      <c r="H329" cm="1">
        <f t="array" ref="H329">SUMPRODUCT((SUBSTITUTE(SUBSTITUTE(UPPER(Defter!$D$5:$D$276)," ",""),"-","")=D329)*1)</f>
        <v>1</v>
      </c>
      <c r="I329" t="str">
        <f>IF(H329=0,"Yalnız Bankada","Defterde Eşleşti")</f>
        <v>Defterde Eşleşti</v>
      </c>
      <c r="J329" t="str">
        <f>IF(I329="Yalnız Bankada","⚠ Defterde karşılık yok - kontrol","✓ Eşleşti")</f>
        <v>✓ Eşleşti</v>
      </c>
    </row>
    <row r="330" spans="1:10">
      <c r="A330" t="str">
        <f>Banka!A53</f>
        <v>B-0179</v>
      </c>
      <c r="B330" t="str">
        <f>Banka!B53</f>
        <v>Güven Endüstri 1</v>
      </c>
      <c r="C330" t="str">
        <f>Banka!C53</f>
        <v>FTR 2026 71632</v>
      </c>
      <c r="D330" t="str">
        <f>SUBSTITUTE(SUBSTITUTE(UPPER(C330)," ",""),"-","")</f>
        <v>FTR202671632</v>
      </c>
      <c r="E330" s="8">
        <f>Banka!D53</f>
        <v>139385</v>
      </c>
      <c r="F330" s="8" cm="1">
        <f t="array" ref="F330">SUMPRODUCT((SUBSTITUTE(SUBSTITUTE(UPPER(Defter!$D$5:$D$276)," ",""),"-","")=D330)*Defter!$E$5:$E$276)</f>
        <v>139385</v>
      </c>
      <c r="G330" s="8">
        <f>E330-F330</f>
        <v>0</v>
      </c>
      <c r="H330" cm="1">
        <f t="array" ref="H330">SUMPRODUCT((SUBSTITUTE(SUBSTITUTE(UPPER(Defter!$D$5:$D$276)," ",""),"-","")=D330)*1)</f>
        <v>1</v>
      </c>
      <c r="I330" t="str">
        <f>IF(H330=0,"Yalnız Bankada","Defterde Eşleşti")</f>
        <v>Defterde Eşleşti</v>
      </c>
      <c r="J330" t="str">
        <f>IF(I330="Yalnız Bankada","⚠ Defterde karşılık yok - kontrol","✓ Eşleşti")</f>
        <v>✓ Eşleşti</v>
      </c>
    </row>
    <row r="331" spans="1:10">
      <c r="A331" t="str">
        <f>Banka!A54</f>
        <v>B-0034</v>
      </c>
      <c r="B331" t="str">
        <f>Banka!B54</f>
        <v>Pera Teknoloji 2</v>
      </c>
      <c r="C331" t="str">
        <f>Banka!C54</f>
        <v>FTR 2026 29675</v>
      </c>
      <c r="D331" t="str">
        <f>SUBSTITUTE(SUBSTITUTE(UPPER(C331)," ",""),"-","")</f>
        <v>FTR202629675</v>
      </c>
      <c r="E331" s="8">
        <f>Banka!D54</f>
        <v>183066</v>
      </c>
      <c r="F331" s="8" cm="1">
        <f t="array" ref="F331">SUMPRODUCT((SUBSTITUTE(SUBSTITUTE(UPPER(Defter!$D$5:$D$276)," ",""),"-","")=D331)*Defter!$E$5:$E$276)</f>
        <v>183066</v>
      </c>
      <c r="G331" s="8">
        <f>E331-F331</f>
        <v>0</v>
      </c>
      <c r="H331" cm="1">
        <f t="array" ref="H331">SUMPRODUCT((SUBSTITUTE(SUBSTITUTE(UPPER(Defter!$D$5:$D$276)," ",""),"-","")=D331)*1)</f>
        <v>1</v>
      </c>
      <c r="I331" t="str">
        <f>IF(H331=0,"Yalnız Bankada","Defterde Eşleşti")</f>
        <v>Defterde Eşleşti</v>
      </c>
      <c r="J331" t="str">
        <f>IF(I331="Yalnız Bankada","⚠ Defterde karşılık yok - kontrol","✓ Eşleşti")</f>
        <v>✓ Eşleşti</v>
      </c>
    </row>
    <row r="332" spans="1:10">
      <c r="A332" t="str">
        <f>Banka!A55</f>
        <v>B-0212</v>
      </c>
      <c r="B332" t="str">
        <f>Banka!B55</f>
        <v>Vadi Otomotiv 1</v>
      </c>
      <c r="C332" t="str">
        <f>Banka!C55</f>
        <v xml:space="preserve">  ftr-2026-68548 </v>
      </c>
      <c r="D332" t="str">
        <f>SUBSTITUTE(SUBSTITUTE(UPPER(C332)," ",""),"-","")</f>
        <v>FTR202668548</v>
      </c>
      <c r="E332" s="8">
        <f>Banka!D55</f>
        <v>170563</v>
      </c>
      <c r="F332" s="8" cm="1">
        <f t="array" ref="F332">SUMPRODUCT((SUBSTITUTE(SUBSTITUTE(UPPER(Defter!$D$5:$D$276)," ",""),"-","")=D332)*Defter!$E$5:$E$276)</f>
        <v>170563</v>
      </c>
      <c r="G332" s="8">
        <f>E332-F332</f>
        <v>0</v>
      </c>
      <c r="H332" cm="1">
        <f t="array" ref="H332">SUMPRODUCT((SUBSTITUTE(SUBSTITUTE(UPPER(Defter!$D$5:$D$276)," ",""),"-","")=D332)*1)</f>
        <v>1</v>
      </c>
      <c r="I332" t="str">
        <f>IF(H332=0,"Yalnız Bankada","Defterde Eşleşti")</f>
        <v>Defterde Eşleşti</v>
      </c>
      <c r="J332" t="str">
        <f>IF(I332="Yalnız Bankada","⚠ Defterde karşılık yok - kontrol","✓ Eşleşti")</f>
        <v>✓ Eşleşti</v>
      </c>
    </row>
    <row r="333" spans="1:10">
      <c r="A333" t="str">
        <f>Banka!A56</f>
        <v>B-0146</v>
      </c>
      <c r="B333" t="str">
        <f>Banka!B56</f>
        <v>Sentez Lojistik 1</v>
      </c>
      <c r="C333" t="str">
        <f>Banka!C56</f>
        <v>FTR 2026 84641</v>
      </c>
      <c r="D333" t="str">
        <f>SUBSTITUTE(SUBSTITUTE(UPPER(C333)," ",""),"-","")</f>
        <v>FTR202684641</v>
      </c>
      <c r="E333" s="8">
        <f>Banka!D56</f>
        <v>103051</v>
      </c>
      <c r="F333" s="8" cm="1">
        <f t="array" ref="F333">SUMPRODUCT((SUBSTITUTE(SUBSTITUTE(UPPER(Defter!$D$5:$D$276)," ",""),"-","")=D333)*Defter!$E$5:$E$276)</f>
        <v>103051</v>
      </c>
      <c r="G333" s="8">
        <f>E333-F333</f>
        <v>0</v>
      </c>
      <c r="H333" cm="1">
        <f t="array" ref="H333">SUMPRODUCT((SUBSTITUTE(SUBSTITUTE(UPPER(Defter!$D$5:$D$276)," ",""),"-","")=D333)*1)</f>
        <v>1</v>
      </c>
      <c r="I333" t="str">
        <f>IF(H333=0,"Yalnız Bankada","Defterde Eşleşti")</f>
        <v>Defterde Eşleşti</v>
      </c>
      <c r="J333" t="str">
        <f>IF(I333="Yalnız Bankada","⚠ Defterde karşılık yok - kontrol","✓ Eşleşti")</f>
        <v>✓ Eşleşti</v>
      </c>
    </row>
    <row r="334" spans="1:10">
      <c r="A334" t="str">
        <f>Banka!A57</f>
        <v>B-0266</v>
      </c>
      <c r="B334" t="str">
        <f>Banka!B57</f>
        <v>Hazar Otomotiv 1</v>
      </c>
      <c r="C334" t="str">
        <f>Banka!C57</f>
        <v>ftr 2026 73591</v>
      </c>
      <c r="D334" t="str">
        <f>SUBSTITUTE(SUBSTITUTE(UPPER(C334)," ",""),"-","")</f>
        <v>FTR202673591</v>
      </c>
      <c r="E334" s="8">
        <f>Banka!D57</f>
        <v>17799</v>
      </c>
      <c r="F334" s="8" cm="1">
        <f t="array" ref="F334">SUMPRODUCT((SUBSTITUTE(SUBSTITUTE(UPPER(Defter!$D$5:$D$276)," ",""),"-","")=D334)*Defter!$E$5:$E$276)</f>
        <v>18165</v>
      </c>
      <c r="G334" s="8">
        <f>E334-F334</f>
        <v>-366</v>
      </c>
      <c r="H334" cm="1">
        <f t="array" ref="H334">SUMPRODUCT((SUBSTITUTE(SUBSTITUTE(UPPER(Defter!$D$5:$D$276)," ",""),"-","")=D334)*1)</f>
        <v>1</v>
      </c>
      <c r="I334" t="str">
        <f>IF(H334=0,"Yalnız Bankada","Defterde Eşleşti")</f>
        <v>Defterde Eşleşti</v>
      </c>
      <c r="J334" t="str">
        <f>IF(I334="Yalnız Bankada","⚠ Defterde karşılık yok - kontrol","✓ Eşleşti")</f>
        <v>✓ Eşleşti</v>
      </c>
    </row>
    <row r="335" spans="1:10">
      <c r="A335" t="str">
        <f>Banka!A58</f>
        <v>B-0111</v>
      </c>
      <c r="B335" t="str">
        <f>Banka!B58</f>
        <v>Kuzey Enerji 3</v>
      </c>
      <c r="C335" t="str">
        <f>Banka!C58</f>
        <v>ftr-2026-67105</v>
      </c>
      <c r="D335" t="str">
        <f>SUBSTITUTE(SUBSTITUTE(UPPER(C335)," ",""),"-","")</f>
        <v>FTR202667105</v>
      </c>
      <c r="E335" s="8">
        <f>Banka!D58</f>
        <v>169341</v>
      </c>
      <c r="F335" s="8" cm="1">
        <f t="array" ref="F335">SUMPRODUCT((SUBSTITUTE(SUBSTITUTE(UPPER(Defter!$D$5:$D$276)," ",""),"-","")=D335)*Defter!$E$5:$E$276)</f>
        <v>169341</v>
      </c>
      <c r="G335" s="8">
        <f>E335-F335</f>
        <v>0</v>
      </c>
      <c r="H335" cm="1">
        <f t="array" ref="H335">SUMPRODUCT((SUBSTITUTE(SUBSTITUTE(UPPER(Defter!$D$5:$D$276)," ",""),"-","")=D335)*1)</f>
        <v>1</v>
      </c>
      <c r="I335" t="str">
        <f>IF(H335=0,"Yalnız Bankada","Defterde Eşleşti")</f>
        <v>Defterde Eşleşti</v>
      </c>
      <c r="J335" t="str">
        <f>IF(I335="Yalnız Bankada","⚠ Defterde karşılık yok - kontrol","✓ Eşleşti")</f>
        <v>✓ Eşleşti</v>
      </c>
    </row>
    <row r="336" spans="1:10">
      <c r="A336" t="str">
        <f>Banka!A59</f>
        <v>B-0114</v>
      </c>
      <c r="B336" t="str">
        <f>Banka!B59</f>
        <v>Güven Gıda 3</v>
      </c>
      <c r="C336" t="str">
        <f>Banka!C59</f>
        <v xml:space="preserve">  ftr 2026 61428 </v>
      </c>
      <c r="D336" t="str">
        <f>SUBSTITUTE(SUBSTITUTE(UPPER(C336)," ",""),"-","")</f>
        <v>FTR202661428</v>
      </c>
      <c r="E336" s="8">
        <f>Banka!D59</f>
        <v>164451</v>
      </c>
      <c r="F336" s="8" cm="1">
        <f t="array" ref="F336">SUMPRODUCT((SUBSTITUTE(SUBSTITUTE(UPPER(Defter!$D$5:$D$276)," ",""),"-","")=D336)*Defter!$E$5:$E$276)</f>
        <v>164451</v>
      </c>
      <c r="G336" s="8">
        <f>E336-F336</f>
        <v>0</v>
      </c>
      <c r="H336" cm="1">
        <f t="array" ref="H336">SUMPRODUCT((SUBSTITUTE(SUBSTITUTE(UPPER(Defter!$D$5:$D$276)," ",""),"-","")=D336)*1)</f>
        <v>1</v>
      </c>
      <c r="I336" t="str">
        <f>IF(H336=0,"Yalnız Bankada","Defterde Eşleşti")</f>
        <v>Defterde Eşleşti</v>
      </c>
      <c r="J336" t="str">
        <f>IF(I336="Yalnız Bankada","⚠ Defterde karşılık yok - kontrol","✓ Eşleşti")</f>
        <v>✓ Eşleşti</v>
      </c>
    </row>
    <row r="337" spans="1:10">
      <c r="A337" t="str">
        <f>Banka!A60</f>
        <v>B-0032</v>
      </c>
      <c r="B337" t="str">
        <f>Banka!B60</f>
        <v>Nehir Otomotiv 2</v>
      </c>
      <c r="C337" t="str">
        <f>Banka!C60</f>
        <v>ftr202650645</v>
      </c>
      <c r="D337" t="str">
        <f>SUBSTITUTE(SUBSTITUTE(UPPER(C337)," ",""),"-","")</f>
        <v>FTR202650645</v>
      </c>
      <c r="E337" s="8">
        <f>Banka!D60</f>
        <v>108263</v>
      </c>
      <c r="F337" s="8" cm="1">
        <f t="array" ref="F337">SUMPRODUCT((SUBSTITUTE(SUBSTITUTE(UPPER(Defter!$D$5:$D$276)," ",""),"-","")=D337)*Defter!$E$5:$E$276)</f>
        <v>108263</v>
      </c>
      <c r="G337" s="8">
        <f>E337-F337</f>
        <v>0</v>
      </c>
      <c r="H337" cm="1">
        <f t="array" ref="H337">SUMPRODUCT((SUBSTITUTE(SUBSTITUTE(UPPER(Defter!$D$5:$D$276)," ",""),"-","")=D337)*1)</f>
        <v>1</v>
      </c>
      <c r="I337" t="str">
        <f>IF(H337=0,"Yalnız Bankada","Defterde Eşleşti")</f>
        <v>Defterde Eşleşti</v>
      </c>
      <c r="J337" t="str">
        <f>IF(I337="Yalnız Bankada","⚠ Defterde karşılık yok - kontrol","✓ Eşleşti")</f>
        <v>✓ Eşleşti</v>
      </c>
    </row>
    <row r="338" spans="1:10">
      <c r="A338" t="str">
        <f>Banka!A61</f>
        <v>B-0275</v>
      </c>
      <c r="B338" t="str">
        <f>Banka!B61</f>
        <v>Nehir Otomotiv 2</v>
      </c>
      <c r="C338" t="str">
        <f>Banka!C61</f>
        <v>FTR-2026-55669</v>
      </c>
      <c r="D338" t="str">
        <f>SUBSTITUTE(SUBSTITUTE(UPPER(C338)," ",""),"-","")</f>
        <v>FTR202655669</v>
      </c>
      <c r="E338" s="8">
        <f>Banka!D61</f>
        <v>107798</v>
      </c>
      <c r="F338" s="8" cm="1">
        <f t="array" ref="F338">SUMPRODUCT((SUBSTITUTE(SUBSTITUTE(UPPER(Defter!$D$5:$D$276)," ",""),"-","")=D338)*Defter!$E$5:$E$276)</f>
        <v>0</v>
      </c>
      <c r="G338" s="8">
        <f>E338-F338</f>
        <v>107798</v>
      </c>
      <c r="H338" cm="1">
        <f t="array" ref="H338">SUMPRODUCT((SUBSTITUTE(SUBSTITUTE(UPPER(Defter!$D$5:$D$276)," ",""),"-","")=D338)*1)</f>
        <v>0</v>
      </c>
      <c r="I338" t="str">
        <f>IF(H338=0,"Yalnız Bankada","Defterde Eşleşti")</f>
        <v>Yalnız Bankada</v>
      </c>
      <c r="J338" t="str">
        <f>IF(I338="Yalnız Bankada","⚠ Defterde karşılık yok - kontrol","✓ Eşleşti")</f>
        <v>⚠ Defterde karşılık yok - kontrol</v>
      </c>
    </row>
    <row r="339" spans="1:10">
      <c r="A339" t="str">
        <f>Banka!A62</f>
        <v>B-0157</v>
      </c>
      <c r="B339" t="str">
        <f>Banka!B62</f>
        <v>Mavi Endüstri 2</v>
      </c>
      <c r="C339" t="str">
        <f>Banka!C62</f>
        <v>FTR 2026 38959</v>
      </c>
      <c r="D339" t="str">
        <f>SUBSTITUTE(SUBSTITUTE(UPPER(C339)," ",""),"-","")</f>
        <v>FTR202638959</v>
      </c>
      <c r="E339" s="8">
        <f>Banka!D62</f>
        <v>34965</v>
      </c>
      <c r="F339" s="8" cm="1">
        <f t="array" ref="F339">SUMPRODUCT((SUBSTITUTE(SUBSTITUTE(UPPER(Defter!$D$5:$D$276)," ",""),"-","")=D339)*Defter!$E$5:$E$276)</f>
        <v>34965</v>
      </c>
      <c r="G339" s="8">
        <f>E339-F339</f>
        <v>0</v>
      </c>
      <c r="H339" cm="1">
        <f t="array" ref="H339">SUMPRODUCT((SUBSTITUTE(SUBSTITUTE(UPPER(Defter!$D$5:$D$276)," ",""),"-","")=D339)*1)</f>
        <v>1</v>
      </c>
      <c r="I339" t="str">
        <f>IF(H339=0,"Yalnız Bankada","Defterde Eşleşti")</f>
        <v>Defterde Eşleşti</v>
      </c>
      <c r="J339" t="str">
        <f>IF(I339="Yalnız Bankada","⚠ Defterde karşılık yok - kontrol","✓ Eşleşti")</f>
        <v>✓ Eşleşti</v>
      </c>
    </row>
    <row r="340" spans="1:10">
      <c r="A340" t="str">
        <f>Banka!A63</f>
        <v>B-0113</v>
      </c>
      <c r="B340" t="str">
        <f>Banka!B63</f>
        <v>Vadi Otomotiv 1</v>
      </c>
      <c r="C340" t="str">
        <f>Banka!C63</f>
        <v>ftr 2026 93306</v>
      </c>
      <c r="D340" t="str">
        <f>SUBSTITUTE(SUBSTITUTE(UPPER(C340)," ",""),"-","")</f>
        <v>FTR202693306</v>
      </c>
      <c r="E340" s="8">
        <f>Banka!D63</f>
        <v>228813</v>
      </c>
      <c r="F340" s="8" cm="1">
        <f t="array" ref="F340">SUMPRODUCT((SUBSTITUTE(SUBSTITUTE(UPPER(Defter!$D$5:$D$276)," ",""),"-","")=D340)*Defter!$E$5:$E$276)</f>
        <v>228813</v>
      </c>
      <c r="G340" s="8">
        <f>E340-F340</f>
        <v>0</v>
      </c>
      <c r="H340" cm="1">
        <f t="array" ref="H340">SUMPRODUCT((SUBSTITUTE(SUBSTITUTE(UPPER(Defter!$D$5:$D$276)," ",""),"-","")=D340)*1)</f>
        <v>1</v>
      </c>
      <c r="I340" t="str">
        <f>IF(H340=0,"Yalnız Bankada","Defterde Eşleşti")</f>
        <v>Defterde Eşleşti</v>
      </c>
      <c r="J340" t="str">
        <f>IF(I340="Yalnız Bankada","⚠ Defterde karşılık yok - kontrol","✓ Eşleşti")</f>
        <v>✓ Eşleşti</v>
      </c>
    </row>
    <row r="341" spans="1:10">
      <c r="A341" t="str">
        <f>Banka!A64</f>
        <v>B-0070</v>
      </c>
      <c r="B341" t="str">
        <f>Banka!B64</f>
        <v>Mavi Endüstri 2</v>
      </c>
      <c r="C341" t="str">
        <f>Banka!C64</f>
        <v>ftr202641684</v>
      </c>
      <c r="D341" t="str">
        <f>SUBSTITUTE(SUBSTITUTE(UPPER(C341)," ",""),"-","")</f>
        <v>FTR202641684</v>
      </c>
      <c r="E341" s="8">
        <f>Banka!D64</f>
        <v>182632</v>
      </c>
      <c r="F341" s="8" cm="1">
        <f t="array" ref="F341">SUMPRODUCT((SUBSTITUTE(SUBSTITUTE(UPPER(Defter!$D$5:$D$276)," ",""),"-","")=D341)*Defter!$E$5:$E$276)</f>
        <v>182632</v>
      </c>
      <c r="G341" s="8">
        <f>E341-F341</f>
        <v>0</v>
      </c>
      <c r="H341" cm="1">
        <f t="array" ref="H341">SUMPRODUCT((SUBSTITUTE(SUBSTITUTE(UPPER(Defter!$D$5:$D$276)," ",""),"-","")=D341)*1)</f>
        <v>1</v>
      </c>
      <c r="I341" t="str">
        <f>IF(H341=0,"Yalnız Bankada","Defterde Eşleşti")</f>
        <v>Defterde Eşleşti</v>
      </c>
      <c r="J341" t="str">
        <f>IF(I341="Yalnız Bankada","⚠ Defterde karşılık yok - kontrol","✓ Eşleşti")</f>
        <v>✓ Eşleşti</v>
      </c>
    </row>
    <row r="342" spans="1:10">
      <c r="A342" t="str">
        <f>Banka!A65</f>
        <v>B-0024</v>
      </c>
      <c r="B342" t="str">
        <f>Banka!B65</f>
        <v>Doruk Lojistik 2</v>
      </c>
      <c r="C342" t="str">
        <f>Banka!C65</f>
        <v xml:space="preserve">  FTR202639380 </v>
      </c>
      <c r="D342" t="str">
        <f>SUBSTITUTE(SUBSTITUTE(UPPER(C342)," ",""),"-","")</f>
        <v>FTR202639380</v>
      </c>
      <c r="E342" s="8">
        <f>Banka!D65</f>
        <v>248766</v>
      </c>
      <c r="F342" s="8" cm="1">
        <f t="array" ref="F342">SUMPRODUCT((SUBSTITUTE(SUBSTITUTE(UPPER(Defter!$D$5:$D$276)," ",""),"-","")=D342)*Defter!$E$5:$E$276)</f>
        <v>248766</v>
      </c>
      <c r="G342" s="8">
        <f>E342-F342</f>
        <v>0</v>
      </c>
      <c r="H342" cm="1">
        <f t="array" ref="H342">SUMPRODUCT((SUBSTITUTE(SUBSTITUTE(UPPER(Defter!$D$5:$D$276)," ",""),"-","")=D342)*1)</f>
        <v>1</v>
      </c>
      <c r="I342" t="str">
        <f>IF(H342=0,"Yalnız Bankada","Defterde Eşleşti")</f>
        <v>Defterde Eşleşti</v>
      </c>
      <c r="J342" t="str">
        <f>IF(I342="Yalnız Bankada","⚠ Defterde karşılık yok - kontrol","✓ Eşleşti")</f>
        <v>✓ Eşleşti</v>
      </c>
    </row>
    <row r="343" spans="1:10">
      <c r="A343" t="str">
        <f>Banka!A66</f>
        <v>B-0172</v>
      </c>
      <c r="B343" t="str">
        <f>Banka!B66</f>
        <v>İdea Gıda 1</v>
      </c>
      <c r="C343" t="str">
        <f>Banka!C66</f>
        <v>FTR 2026 93377</v>
      </c>
      <c r="D343" t="str">
        <f>SUBSTITUTE(SUBSTITUTE(UPPER(C343)," ",""),"-","")</f>
        <v>FTR202693377</v>
      </c>
      <c r="E343" s="8">
        <f>Banka!D66</f>
        <v>95540</v>
      </c>
      <c r="F343" s="8" cm="1">
        <f t="array" ref="F343">SUMPRODUCT((SUBSTITUTE(SUBSTITUTE(UPPER(Defter!$D$5:$D$276)," ",""),"-","")=D343)*Defter!$E$5:$E$276)</f>
        <v>95540</v>
      </c>
      <c r="G343" s="8">
        <f>E343-F343</f>
        <v>0</v>
      </c>
      <c r="H343" cm="1">
        <f t="array" ref="H343">SUMPRODUCT((SUBSTITUTE(SUBSTITUTE(UPPER(Defter!$D$5:$D$276)," ",""),"-","")=D343)*1)</f>
        <v>1</v>
      </c>
      <c r="I343" t="str">
        <f>IF(H343=0,"Yalnız Bankada","Defterde Eşleşti")</f>
        <v>Defterde Eşleşti</v>
      </c>
      <c r="J343" t="str">
        <f>IF(I343="Yalnız Bankada","⚠ Defterde karşılık yok - kontrol","✓ Eşleşti")</f>
        <v>✓ Eşleşti</v>
      </c>
    </row>
    <row r="344" spans="1:10">
      <c r="A344" t="str">
        <f>Banka!A67</f>
        <v>B-0206</v>
      </c>
      <c r="B344" t="str">
        <f>Banka!B67</f>
        <v>Güven Gıda 3</v>
      </c>
      <c r="C344" t="str">
        <f>Banka!C67</f>
        <v>ftr-2026-15409</v>
      </c>
      <c r="D344" t="str">
        <f>SUBSTITUTE(SUBSTITUTE(UPPER(C344)," ",""),"-","")</f>
        <v>FTR202615409</v>
      </c>
      <c r="E344" s="8">
        <f>Banka!D67</f>
        <v>174722</v>
      </c>
      <c r="F344" s="8" cm="1">
        <f t="array" ref="F344">SUMPRODUCT((SUBSTITUTE(SUBSTITUTE(UPPER(Defter!$D$5:$D$276)," ",""),"-","")=D344)*Defter!$E$5:$E$276)</f>
        <v>174722</v>
      </c>
      <c r="G344" s="8">
        <f>E344-F344</f>
        <v>0</v>
      </c>
      <c r="H344" cm="1">
        <f t="array" ref="H344">SUMPRODUCT((SUBSTITUTE(SUBSTITUTE(UPPER(Defter!$D$5:$D$276)," ",""),"-","")=D344)*1)</f>
        <v>1</v>
      </c>
      <c r="I344" t="str">
        <f>IF(H344=0,"Yalnız Bankada","Defterde Eşleşti")</f>
        <v>Defterde Eşleşti</v>
      </c>
      <c r="J344" t="str">
        <f>IF(I344="Yalnız Bankada","⚠ Defterde karşılık yok - kontrol","✓ Eşleşti")</f>
        <v>✓ Eşleşti</v>
      </c>
    </row>
    <row r="345" spans="1:10">
      <c r="A345" t="str">
        <f>Banka!A68</f>
        <v>B-0192</v>
      </c>
      <c r="B345" t="str">
        <f>Banka!B68</f>
        <v>Atlas Otomotiv 2</v>
      </c>
      <c r="C345" t="str">
        <f>Banka!C68</f>
        <v>ftr-2026-28770</v>
      </c>
      <c r="D345" t="str">
        <f>SUBSTITUTE(SUBSTITUTE(UPPER(C345)," ",""),"-","")</f>
        <v>FTR202628770</v>
      </c>
      <c r="E345" s="8">
        <f>Banka!D68</f>
        <v>44129</v>
      </c>
      <c r="F345" s="8" cm="1">
        <f t="array" ref="F345">SUMPRODUCT((SUBSTITUTE(SUBSTITUTE(UPPER(Defter!$D$5:$D$276)," ",""),"-","")=D345)*Defter!$E$5:$E$276)</f>
        <v>44129</v>
      </c>
      <c r="G345" s="8">
        <f>E345-F345</f>
        <v>0</v>
      </c>
      <c r="H345" cm="1">
        <f t="array" ref="H345">SUMPRODUCT((SUBSTITUTE(SUBSTITUTE(UPPER(Defter!$D$5:$D$276)," ",""),"-","")=D345)*1)</f>
        <v>1</v>
      </c>
      <c r="I345" t="str">
        <f>IF(H345=0,"Yalnız Bankada","Defterde Eşleşti")</f>
        <v>Defterde Eşleşti</v>
      </c>
      <c r="J345" t="str">
        <f>IF(I345="Yalnız Bankada","⚠ Defterde karşılık yok - kontrol","✓ Eşleşti")</f>
        <v>✓ Eşleşti</v>
      </c>
    </row>
    <row r="346" spans="1:10">
      <c r="A346" t="str">
        <f>Banka!A69</f>
        <v>B-0033</v>
      </c>
      <c r="B346" t="str">
        <f>Banka!B69</f>
        <v>Mavi Otomotiv 3</v>
      </c>
      <c r="C346" t="str">
        <f>Banka!C69</f>
        <v xml:space="preserve">  FTR202691837 </v>
      </c>
      <c r="D346" t="str">
        <f>SUBSTITUTE(SUBSTITUTE(UPPER(C346)," ",""),"-","")</f>
        <v>FTR202691837</v>
      </c>
      <c r="E346" s="8">
        <f>Banka!D69</f>
        <v>90348</v>
      </c>
      <c r="F346" s="8" cm="1">
        <f t="array" ref="F346">SUMPRODUCT((SUBSTITUTE(SUBSTITUTE(UPPER(Defter!$D$5:$D$276)," ",""),"-","")=D346)*Defter!$E$5:$E$276)</f>
        <v>90348</v>
      </c>
      <c r="G346" s="8">
        <f>E346-F346</f>
        <v>0</v>
      </c>
      <c r="H346" cm="1">
        <f t="array" ref="H346">SUMPRODUCT((SUBSTITUTE(SUBSTITUTE(UPPER(Defter!$D$5:$D$276)," ",""),"-","")=D346)*1)</f>
        <v>1</v>
      </c>
      <c r="I346" t="str">
        <f>IF(H346=0,"Yalnız Bankada","Defterde Eşleşti")</f>
        <v>Defterde Eşleşti</v>
      </c>
      <c r="J346" t="str">
        <f>IF(I346="Yalnız Bankada","⚠ Defterde karşılık yok - kontrol","✓ Eşleşti")</f>
        <v>✓ Eşleşti</v>
      </c>
    </row>
    <row r="347" spans="1:10">
      <c r="A347" t="str">
        <f>Banka!A70</f>
        <v>B-0010</v>
      </c>
      <c r="B347" t="str">
        <f>Banka!B70</f>
        <v>Çınar Gıda 1</v>
      </c>
      <c r="C347" t="str">
        <f>Banka!C70</f>
        <v>ftr 2026 10878</v>
      </c>
      <c r="D347" t="str">
        <f>SUBSTITUTE(SUBSTITUTE(UPPER(C347)," ",""),"-","")</f>
        <v>FTR202610878</v>
      </c>
      <c r="E347" s="8">
        <f>Banka!D70</f>
        <v>259465</v>
      </c>
      <c r="F347" s="8" cm="1">
        <f t="array" ref="F347">SUMPRODUCT((SUBSTITUTE(SUBSTITUTE(UPPER(Defter!$D$5:$D$276)," ",""),"-","")=D347)*Defter!$E$5:$E$276)</f>
        <v>259465</v>
      </c>
      <c r="G347" s="8">
        <f>E347-F347</f>
        <v>0</v>
      </c>
      <c r="H347" cm="1">
        <f t="array" ref="H347">SUMPRODUCT((SUBSTITUTE(SUBSTITUTE(UPPER(Defter!$D$5:$D$276)," ",""),"-","")=D347)*1)</f>
        <v>1</v>
      </c>
      <c r="I347" t="str">
        <f>IF(H347=0,"Yalnız Bankada","Defterde Eşleşti")</f>
        <v>Defterde Eşleşti</v>
      </c>
      <c r="J347" t="str">
        <f>IF(I347="Yalnız Bankada","⚠ Defterde karşılık yok - kontrol","✓ Eşleşti")</f>
        <v>✓ Eşleşti</v>
      </c>
    </row>
    <row r="348" spans="1:10">
      <c r="A348" t="str">
        <f>Banka!A71</f>
        <v>B-0198</v>
      </c>
      <c r="B348" t="str">
        <f>Banka!B71</f>
        <v>Doruk Lojistik 2</v>
      </c>
      <c r="C348" t="str">
        <f>Banka!C71</f>
        <v>ftr-2026-93721</v>
      </c>
      <c r="D348" t="str">
        <f>SUBSTITUTE(SUBSTITUTE(UPPER(C348)," ",""),"-","")</f>
        <v>FTR202693721</v>
      </c>
      <c r="E348" s="8">
        <f>Banka!D71</f>
        <v>145844</v>
      </c>
      <c r="F348" s="8" cm="1">
        <f t="array" ref="F348">SUMPRODUCT((SUBSTITUTE(SUBSTITUTE(UPPER(Defter!$D$5:$D$276)," ",""),"-","")=D348)*Defter!$E$5:$E$276)</f>
        <v>145844</v>
      </c>
      <c r="G348" s="8">
        <f>E348-F348</f>
        <v>0</v>
      </c>
      <c r="H348" cm="1">
        <f t="array" ref="H348">SUMPRODUCT((SUBSTITUTE(SUBSTITUTE(UPPER(Defter!$D$5:$D$276)," ",""),"-","")=D348)*1)</f>
        <v>1</v>
      </c>
      <c r="I348" t="str">
        <f>IF(H348=0,"Yalnız Bankada","Defterde Eşleşti")</f>
        <v>Defterde Eşleşti</v>
      </c>
      <c r="J348" t="str">
        <f>IF(I348="Yalnız Bankada","⚠ Defterde karşılık yok - kontrol","✓ Eşleşti")</f>
        <v>✓ Eşleşti</v>
      </c>
    </row>
    <row r="349" spans="1:10">
      <c r="A349" t="str">
        <f>Banka!A72</f>
        <v>B-0094</v>
      </c>
      <c r="B349" t="str">
        <f>Banka!B72</f>
        <v>Hazar Teknoloji 3</v>
      </c>
      <c r="C349" t="str">
        <f>Banka!C72</f>
        <v xml:space="preserve">  FTR-2026-95375 </v>
      </c>
      <c r="D349" t="str">
        <f>SUBSTITUTE(SUBSTITUTE(UPPER(C349)," ",""),"-","")</f>
        <v>FTR202695375</v>
      </c>
      <c r="E349" s="8">
        <f>Banka!D72</f>
        <v>154658</v>
      </c>
      <c r="F349" s="8" cm="1">
        <f t="array" ref="F349">SUMPRODUCT((SUBSTITUTE(SUBSTITUTE(UPPER(Defter!$D$5:$D$276)," ",""),"-","")=D349)*Defter!$E$5:$E$276)</f>
        <v>154658</v>
      </c>
      <c r="G349" s="8">
        <f>E349-F349</f>
        <v>0</v>
      </c>
      <c r="H349" cm="1">
        <f t="array" ref="H349">SUMPRODUCT((SUBSTITUTE(SUBSTITUTE(UPPER(Defter!$D$5:$D$276)," ",""),"-","")=D349)*1)</f>
        <v>1</v>
      </c>
      <c r="I349" t="str">
        <f>IF(H349=0,"Yalnız Bankada","Defterde Eşleşti")</f>
        <v>Defterde Eşleşti</v>
      </c>
      <c r="J349" t="str">
        <f>IF(I349="Yalnız Bankada","⚠ Defterde karşılık yok - kontrol","✓ Eşleşti")</f>
        <v>✓ Eşleşti</v>
      </c>
    </row>
    <row r="350" spans="1:10">
      <c r="A350" t="str">
        <f>Banka!A73</f>
        <v>B-0121</v>
      </c>
      <c r="B350" t="str">
        <f>Banka!B73</f>
        <v>Vadi Otomotiv 1</v>
      </c>
      <c r="C350" t="str">
        <f>Banka!C73</f>
        <v>ftr 2026 85216</v>
      </c>
      <c r="D350" t="str">
        <f>SUBSTITUTE(SUBSTITUTE(UPPER(C350)," ",""),"-","")</f>
        <v>FTR202685216</v>
      </c>
      <c r="E350" s="8">
        <f>Banka!D73</f>
        <v>213416</v>
      </c>
      <c r="F350" s="8" cm="1">
        <f t="array" ref="F350">SUMPRODUCT((SUBSTITUTE(SUBSTITUTE(UPPER(Defter!$D$5:$D$276)," ",""),"-","")=D350)*Defter!$E$5:$E$276)</f>
        <v>213416</v>
      </c>
      <c r="G350" s="8">
        <f>E350-F350</f>
        <v>0</v>
      </c>
      <c r="H350" cm="1">
        <f t="array" ref="H350">SUMPRODUCT((SUBSTITUTE(SUBSTITUTE(UPPER(Defter!$D$5:$D$276)," ",""),"-","")=D350)*1)</f>
        <v>1</v>
      </c>
      <c r="I350" t="str">
        <f>IF(H350=0,"Yalnız Bankada","Defterde Eşleşti")</f>
        <v>Defterde Eşleşti</v>
      </c>
      <c r="J350" t="str">
        <f>IF(I350="Yalnız Bankada","⚠ Defterde karşılık yok - kontrol","✓ Eşleşti")</f>
        <v>✓ Eşleşti</v>
      </c>
    </row>
    <row r="351" spans="1:10">
      <c r="A351" t="str">
        <f>Banka!A74</f>
        <v>B-0166</v>
      </c>
      <c r="B351" t="str">
        <f>Banka!B74</f>
        <v>Tuna Otomotiv 3</v>
      </c>
      <c r="C351" t="str">
        <f>Banka!C74</f>
        <v xml:space="preserve">  ftr 2026 87318 </v>
      </c>
      <c r="D351" t="str">
        <f>SUBSTITUTE(SUBSTITUTE(UPPER(C351)," ",""),"-","")</f>
        <v>FTR202687318</v>
      </c>
      <c r="E351" s="8">
        <f>Banka!D74</f>
        <v>209736</v>
      </c>
      <c r="F351" s="8" cm="1">
        <f t="array" ref="F351">SUMPRODUCT((SUBSTITUTE(SUBSTITUTE(UPPER(Defter!$D$5:$D$276)," ",""),"-","")=D351)*Defter!$E$5:$E$276)</f>
        <v>209736</v>
      </c>
      <c r="G351" s="8">
        <f>E351-F351</f>
        <v>0</v>
      </c>
      <c r="H351" cm="1">
        <f t="array" ref="H351">SUMPRODUCT((SUBSTITUTE(SUBSTITUTE(UPPER(Defter!$D$5:$D$276)," ",""),"-","")=D351)*1)</f>
        <v>1</v>
      </c>
      <c r="I351" t="str">
        <f>IF(H351=0,"Yalnız Bankada","Defterde Eşleşti")</f>
        <v>Defterde Eşleşti</v>
      </c>
      <c r="J351" t="str">
        <f>IF(I351="Yalnız Bankada","⚠ Defterde karşılık yok - kontrol","✓ Eşleşti")</f>
        <v>✓ Eşleşti</v>
      </c>
    </row>
    <row r="352" spans="1:10">
      <c r="A352" t="str">
        <f>Banka!A75</f>
        <v>B-0003</v>
      </c>
      <c r="B352" t="str">
        <f>Banka!B75</f>
        <v>İdea Teknoloji 2</v>
      </c>
      <c r="C352" t="str">
        <f>Banka!C75</f>
        <v>ftr 2026 97799</v>
      </c>
      <c r="D352" t="str">
        <f>SUBSTITUTE(SUBSTITUTE(UPPER(C352)," ",""),"-","")</f>
        <v>FTR202697799</v>
      </c>
      <c r="E352" s="8">
        <f>Banka!D75</f>
        <v>161957</v>
      </c>
      <c r="F352" s="8" cm="1">
        <f t="array" ref="F352">SUMPRODUCT((SUBSTITUTE(SUBSTITUTE(UPPER(Defter!$D$5:$D$276)," ",""),"-","")=D352)*Defter!$E$5:$E$276)</f>
        <v>161957</v>
      </c>
      <c r="G352" s="8">
        <f>E352-F352</f>
        <v>0</v>
      </c>
      <c r="H352" cm="1">
        <f t="array" ref="H352">SUMPRODUCT((SUBSTITUTE(SUBSTITUTE(UPPER(Defter!$D$5:$D$276)," ",""),"-","")=D352)*1)</f>
        <v>1</v>
      </c>
      <c r="I352" t="str">
        <f>IF(H352=0,"Yalnız Bankada","Defterde Eşleşti")</f>
        <v>Defterde Eşleşti</v>
      </c>
      <c r="J352" t="str">
        <f>IF(I352="Yalnız Bankada","⚠ Defterde karşılık yok - kontrol","✓ Eşleşti")</f>
        <v>✓ Eşleşti</v>
      </c>
    </row>
    <row r="353" spans="1:10">
      <c r="A353" t="str">
        <f>Banka!A76</f>
        <v>B-0060</v>
      </c>
      <c r="B353" t="str">
        <f>Banka!B76</f>
        <v>Hazar Gıda 2</v>
      </c>
      <c r="C353" t="str">
        <f>Banka!C76</f>
        <v>FTR-2026-46600</v>
      </c>
      <c r="D353" t="str">
        <f>SUBSTITUTE(SUBSTITUTE(UPPER(C353)," ",""),"-","")</f>
        <v>FTR202646600</v>
      </c>
      <c r="E353" s="8">
        <f>Banka!D76</f>
        <v>66508</v>
      </c>
      <c r="F353" s="8" cm="1">
        <f t="array" ref="F353">SUMPRODUCT((SUBSTITUTE(SUBSTITUTE(UPPER(Defter!$D$5:$D$276)," ",""),"-","")=D353)*Defter!$E$5:$E$276)</f>
        <v>66508</v>
      </c>
      <c r="G353" s="8">
        <f>E353-F353</f>
        <v>0</v>
      </c>
      <c r="H353" cm="1">
        <f t="array" ref="H353">SUMPRODUCT((SUBSTITUTE(SUBSTITUTE(UPPER(Defter!$D$5:$D$276)," ",""),"-","")=D353)*1)</f>
        <v>1</v>
      </c>
      <c r="I353" t="str">
        <f>IF(H353=0,"Yalnız Bankada","Defterde Eşleşti")</f>
        <v>Defterde Eşleşti</v>
      </c>
      <c r="J353" t="str">
        <f>IF(I353="Yalnız Bankada","⚠ Defterde karşılık yok - kontrol","✓ Eşleşti")</f>
        <v>✓ Eşleşti</v>
      </c>
    </row>
    <row r="354" spans="1:10">
      <c r="A354" t="str">
        <f>Banka!A77</f>
        <v>B-0016</v>
      </c>
      <c r="B354" t="str">
        <f>Banka!B77</f>
        <v>Pera Gıda 1</v>
      </c>
      <c r="C354" t="str">
        <f>Banka!C77</f>
        <v xml:space="preserve">  FTR202631266 </v>
      </c>
      <c r="D354" t="str">
        <f>SUBSTITUTE(SUBSTITUTE(UPPER(C354)," ",""),"-","")</f>
        <v>FTR202631266</v>
      </c>
      <c r="E354" s="8">
        <f>Banka!D77</f>
        <v>141641</v>
      </c>
      <c r="F354" s="8" cm="1">
        <f t="array" ref="F354">SUMPRODUCT((SUBSTITUTE(SUBSTITUTE(UPPER(Defter!$D$5:$D$276)," ",""),"-","")=D354)*Defter!$E$5:$E$276)</f>
        <v>141641</v>
      </c>
      <c r="G354" s="8">
        <f>E354-F354</f>
        <v>0</v>
      </c>
      <c r="H354" cm="1">
        <f t="array" ref="H354">SUMPRODUCT((SUBSTITUTE(SUBSTITUTE(UPPER(Defter!$D$5:$D$276)," ",""),"-","")=D354)*1)</f>
        <v>1</v>
      </c>
      <c r="I354" t="str">
        <f>IF(H354=0,"Yalnız Bankada","Defterde Eşleşti")</f>
        <v>Defterde Eşleşti</v>
      </c>
      <c r="J354" t="str">
        <f>IF(I354="Yalnız Bankada","⚠ Defterde karşılık yok - kontrol","✓ Eşleşti")</f>
        <v>✓ Eşleşti</v>
      </c>
    </row>
    <row r="355" spans="1:10">
      <c r="A355" t="str">
        <f>Banka!A78</f>
        <v>B-0268</v>
      </c>
      <c r="B355" t="str">
        <f>Banka!B78</f>
        <v>Nehir Gıda 3</v>
      </c>
      <c r="C355" t="str">
        <f>Banka!C78</f>
        <v>ftr-2026-21923</v>
      </c>
      <c r="D355" t="str">
        <f>SUBSTITUTE(SUBSTITUTE(UPPER(C355)," ",""),"-","")</f>
        <v>FTR202621923</v>
      </c>
      <c r="E355" s="8">
        <f>Banka!D78</f>
        <v>211823</v>
      </c>
      <c r="F355" s="8" cm="1">
        <f t="array" ref="F355">SUMPRODUCT((SUBSTITUTE(SUBSTITUTE(UPPER(Defter!$D$5:$D$276)," ",""),"-","")=D355)*Defter!$E$5:$E$276)</f>
        <v>212317</v>
      </c>
      <c r="G355" s="8">
        <f>E355-F355</f>
        <v>-494</v>
      </c>
      <c r="H355" cm="1">
        <f t="array" ref="H355">SUMPRODUCT((SUBSTITUTE(SUBSTITUTE(UPPER(Defter!$D$5:$D$276)," ",""),"-","")=D355)*1)</f>
        <v>1</v>
      </c>
      <c r="I355" t="str">
        <f>IF(H355=0,"Yalnız Bankada","Defterde Eşleşti")</f>
        <v>Defterde Eşleşti</v>
      </c>
      <c r="J355" t="str">
        <f>IF(I355="Yalnız Bankada","⚠ Defterde karşılık yok - kontrol","✓ Eşleşti")</f>
        <v>✓ Eşleşti</v>
      </c>
    </row>
    <row r="356" spans="1:10">
      <c r="A356" t="str">
        <f>Banka!A79</f>
        <v>B-0031</v>
      </c>
      <c r="B356" t="str">
        <f>Banka!B79</f>
        <v>Vadi Teknoloji 3</v>
      </c>
      <c r="C356" t="str">
        <f>Banka!C79</f>
        <v xml:space="preserve">  ftr202628469 </v>
      </c>
      <c r="D356" t="str">
        <f>SUBSTITUTE(SUBSTITUTE(UPPER(C356)," ",""),"-","")</f>
        <v>FTR202628469</v>
      </c>
      <c r="E356" s="8">
        <f>Banka!D79</f>
        <v>144537</v>
      </c>
      <c r="F356" s="8" cm="1">
        <f t="array" ref="F356">SUMPRODUCT((SUBSTITUTE(SUBSTITUTE(UPPER(Defter!$D$5:$D$276)," ",""),"-","")=D356)*Defter!$E$5:$E$276)</f>
        <v>144537</v>
      </c>
      <c r="G356" s="8">
        <f>E356-F356</f>
        <v>0</v>
      </c>
      <c r="H356" cm="1">
        <f t="array" ref="H356">SUMPRODUCT((SUBSTITUTE(SUBSTITUTE(UPPER(Defter!$D$5:$D$276)," ",""),"-","")=D356)*1)</f>
        <v>1</v>
      </c>
      <c r="I356" t="str">
        <f>IF(H356=0,"Yalnız Bankada","Defterde Eşleşti")</f>
        <v>Defterde Eşleşti</v>
      </c>
      <c r="J356" t="str">
        <f>IF(I356="Yalnız Bankada","⚠ Defterde karşılık yok - kontrol","✓ Eşleşti")</f>
        <v>✓ Eşleşti</v>
      </c>
    </row>
    <row r="357" spans="1:10">
      <c r="A357" t="str">
        <f>Banka!A80</f>
        <v>B-0248</v>
      </c>
      <c r="B357" t="str">
        <f>Banka!B80</f>
        <v>Kuzey Teknoloji 1</v>
      </c>
      <c r="C357" t="str">
        <f>Banka!C80</f>
        <v xml:space="preserve">  FTR202652703 </v>
      </c>
      <c r="D357" t="str">
        <f>SUBSTITUTE(SUBSTITUTE(UPPER(C357)," ",""),"-","")</f>
        <v>FTR202652703</v>
      </c>
      <c r="E357" s="8">
        <f>Banka!D80</f>
        <v>27432</v>
      </c>
      <c r="F357" s="8" cm="1">
        <f t="array" ref="F357">SUMPRODUCT((SUBSTITUTE(SUBSTITUTE(UPPER(Defter!$D$5:$D$276)," ",""),"-","")=D357)*Defter!$E$5:$E$276)</f>
        <v>73425</v>
      </c>
      <c r="G357" s="8">
        <f>E357-F357</f>
        <v>-45993</v>
      </c>
      <c r="H357" cm="1">
        <f t="array" ref="H357">SUMPRODUCT((SUBSTITUTE(SUBSTITUTE(UPPER(Defter!$D$5:$D$276)," ",""),"-","")=D357)*1)</f>
        <v>1</v>
      </c>
      <c r="I357" t="str">
        <f>IF(H357=0,"Yalnız Bankada","Defterde Eşleşti")</f>
        <v>Defterde Eşleşti</v>
      </c>
      <c r="J357" t="str">
        <f>IF(I357="Yalnız Bankada","⚠ Defterde karşılık yok - kontrol","✓ Eşleşti")</f>
        <v>✓ Eşleşti</v>
      </c>
    </row>
    <row r="358" spans="1:10">
      <c r="A358" t="str">
        <f>Banka!A81</f>
        <v>B-0096</v>
      </c>
      <c r="B358" t="str">
        <f>Banka!B81</f>
        <v>Vadi Gıda 2</v>
      </c>
      <c r="C358" t="str">
        <f>Banka!C81</f>
        <v>ftr 2026 45604</v>
      </c>
      <c r="D358" t="str">
        <f>SUBSTITUTE(SUBSTITUTE(UPPER(C358)," ",""),"-","")</f>
        <v>FTR202645604</v>
      </c>
      <c r="E358" s="8">
        <f>Banka!D81</f>
        <v>86126</v>
      </c>
      <c r="F358" s="8" cm="1">
        <f t="array" ref="F358">SUMPRODUCT((SUBSTITUTE(SUBSTITUTE(UPPER(Defter!$D$5:$D$276)," ",""),"-","")=D358)*Defter!$E$5:$E$276)</f>
        <v>86126</v>
      </c>
      <c r="G358" s="8">
        <f>E358-F358</f>
        <v>0</v>
      </c>
      <c r="H358" cm="1">
        <f t="array" ref="H358">SUMPRODUCT((SUBSTITUTE(SUBSTITUTE(UPPER(Defter!$D$5:$D$276)," ",""),"-","")=D358)*1)</f>
        <v>1</v>
      </c>
      <c r="I358" t="str">
        <f>IF(H358=0,"Yalnız Bankada","Defterde Eşleşti")</f>
        <v>Defterde Eşleşti</v>
      </c>
      <c r="J358" t="str">
        <f>IF(I358="Yalnız Bankada","⚠ Defterde karşılık yok - kontrol","✓ Eşleşti")</f>
        <v>✓ Eşleşti</v>
      </c>
    </row>
    <row r="359" spans="1:10">
      <c r="A359" t="str">
        <f>Banka!A82</f>
        <v>B-0123</v>
      </c>
      <c r="B359" t="str">
        <f>Banka!B82</f>
        <v>Atlas Gıda 3</v>
      </c>
      <c r="C359" t="str">
        <f>Banka!C82</f>
        <v xml:space="preserve">  ftr 2026 73910 </v>
      </c>
      <c r="D359" t="str">
        <f>SUBSTITUTE(SUBSTITUTE(UPPER(C359)," ",""),"-","")</f>
        <v>FTR202673910</v>
      </c>
      <c r="E359" s="8">
        <f>Banka!D82</f>
        <v>178489</v>
      </c>
      <c r="F359" s="8" cm="1">
        <f t="array" ref="F359">SUMPRODUCT((SUBSTITUTE(SUBSTITUTE(UPPER(Defter!$D$5:$D$276)," ",""),"-","")=D359)*Defter!$E$5:$E$276)</f>
        <v>178489</v>
      </c>
      <c r="G359" s="8">
        <f>E359-F359</f>
        <v>0</v>
      </c>
      <c r="H359" cm="1">
        <f t="array" ref="H359">SUMPRODUCT((SUBSTITUTE(SUBSTITUTE(UPPER(Defter!$D$5:$D$276)," ",""),"-","")=D359)*1)</f>
        <v>1</v>
      </c>
      <c r="I359" t="str">
        <f>IF(H359=0,"Yalnız Bankada","Defterde Eşleşti")</f>
        <v>Defterde Eşleşti</v>
      </c>
      <c r="J359" t="str">
        <f>IF(I359="Yalnız Bankada","⚠ Defterde karşılık yok - kontrol","✓ Eşleşti")</f>
        <v>✓ Eşleşti</v>
      </c>
    </row>
    <row r="360" spans="1:10">
      <c r="A360" t="str">
        <f>Banka!A83</f>
        <v>B-0234</v>
      </c>
      <c r="B360" t="str">
        <f>Banka!B83</f>
        <v>Mavi Otomotiv 3</v>
      </c>
      <c r="C360" t="str">
        <f>Banka!C83</f>
        <v>ftr 2026 31713</v>
      </c>
      <c r="D360" t="str">
        <f>SUBSTITUTE(SUBSTITUTE(UPPER(C360)," ",""),"-","")</f>
        <v>FTR202631713</v>
      </c>
      <c r="E360" s="8">
        <f>Banka!D83</f>
        <v>33056</v>
      </c>
      <c r="F360" s="8" cm="1">
        <f t="array" ref="F360">SUMPRODUCT((SUBSTITUTE(SUBSTITUTE(UPPER(Defter!$D$5:$D$276)," ",""),"-","")=D360)*Defter!$E$5:$E$276)</f>
        <v>51104</v>
      </c>
      <c r="G360" s="8">
        <f>E360-F360</f>
        <v>-18048</v>
      </c>
      <c r="H360" cm="1">
        <f t="array" ref="H360">SUMPRODUCT((SUBSTITUTE(SUBSTITUTE(UPPER(Defter!$D$5:$D$276)," ",""),"-","")=D360)*1)</f>
        <v>1</v>
      </c>
      <c r="I360" t="str">
        <f>IF(H360=0,"Yalnız Bankada","Defterde Eşleşti")</f>
        <v>Defterde Eşleşti</v>
      </c>
      <c r="J360" t="str">
        <f>IF(I360="Yalnız Bankada","⚠ Defterde karşılık yok - kontrol","✓ Eşleşti")</f>
        <v>✓ Eşleşti</v>
      </c>
    </row>
    <row r="361" spans="1:10">
      <c r="A361" t="str">
        <f>Banka!A84</f>
        <v>B-0132</v>
      </c>
      <c r="B361" t="str">
        <f>Banka!B84</f>
        <v>Atlas Otomotiv 2</v>
      </c>
      <c r="C361" t="str">
        <f>Banka!C84</f>
        <v xml:space="preserve">  ftr 2026 48788 </v>
      </c>
      <c r="D361" t="str">
        <f>SUBSTITUTE(SUBSTITUTE(UPPER(C361)," ",""),"-","")</f>
        <v>FTR202648788</v>
      </c>
      <c r="E361" s="8">
        <f>Banka!D84</f>
        <v>258129</v>
      </c>
      <c r="F361" s="8" cm="1">
        <f t="array" ref="F361">SUMPRODUCT((SUBSTITUTE(SUBSTITUTE(UPPER(Defter!$D$5:$D$276)," ",""),"-","")=D361)*Defter!$E$5:$E$276)</f>
        <v>258129</v>
      </c>
      <c r="G361" s="8">
        <f>E361-F361</f>
        <v>0</v>
      </c>
      <c r="H361" cm="1">
        <f t="array" ref="H361">SUMPRODUCT((SUBSTITUTE(SUBSTITUTE(UPPER(Defter!$D$5:$D$276)," ",""),"-","")=D361)*1)</f>
        <v>1</v>
      </c>
      <c r="I361" t="str">
        <f>IF(H361=0,"Yalnız Bankada","Defterde Eşleşti")</f>
        <v>Defterde Eşleşti</v>
      </c>
      <c r="J361" t="str">
        <f>IF(I361="Yalnız Bankada","⚠ Defterde karşılık yok - kontrol","✓ Eşleşti")</f>
        <v>✓ Eşleşti</v>
      </c>
    </row>
    <row r="362" spans="1:10">
      <c r="A362" t="str">
        <f>Banka!A85</f>
        <v>B-0110</v>
      </c>
      <c r="B362" t="str">
        <f>Banka!B85</f>
        <v>Doruk Enerji 3</v>
      </c>
      <c r="C362" t="str">
        <f>Banka!C85</f>
        <v xml:space="preserve">  FTR 2026 32035 </v>
      </c>
      <c r="D362" t="str">
        <f>SUBSTITUTE(SUBSTITUTE(UPPER(C362)," ",""),"-","")</f>
        <v>FTR202632035</v>
      </c>
      <c r="E362" s="8">
        <f>Banka!D85</f>
        <v>92308</v>
      </c>
      <c r="F362" s="8" cm="1">
        <f t="array" ref="F362">SUMPRODUCT((SUBSTITUTE(SUBSTITUTE(UPPER(Defter!$D$5:$D$276)," ",""),"-","")=D362)*Defter!$E$5:$E$276)</f>
        <v>92308</v>
      </c>
      <c r="G362" s="8">
        <f>E362-F362</f>
        <v>0</v>
      </c>
      <c r="H362" cm="1">
        <f t="array" ref="H362">SUMPRODUCT((SUBSTITUTE(SUBSTITUTE(UPPER(Defter!$D$5:$D$276)," ",""),"-","")=D362)*1)</f>
        <v>1</v>
      </c>
      <c r="I362" t="str">
        <f>IF(H362=0,"Yalnız Bankada","Defterde Eşleşti")</f>
        <v>Defterde Eşleşti</v>
      </c>
      <c r="J362" t="str">
        <f>IF(I362="Yalnız Bankada","⚠ Defterde karşılık yok - kontrol","✓ Eşleşti")</f>
        <v>✓ Eşleşti</v>
      </c>
    </row>
    <row r="363" spans="1:10">
      <c r="A363" t="str">
        <f>Banka!A86</f>
        <v>B-0177</v>
      </c>
      <c r="B363" t="str">
        <f>Banka!B86</f>
        <v>Nehir Endüstri 1</v>
      </c>
      <c r="C363" t="str">
        <f>Banka!C86</f>
        <v xml:space="preserve">  FTR 2026 57655 </v>
      </c>
      <c r="D363" t="str">
        <f>SUBSTITUTE(SUBSTITUTE(UPPER(C363)," ",""),"-","")</f>
        <v>FTR202657655</v>
      </c>
      <c r="E363" s="8">
        <f>Banka!D86</f>
        <v>106130</v>
      </c>
      <c r="F363" s="8" cm="1">
        <f t="array" ref="F363">SUMPRODUCT((SUBSTITUTE(SUBSTITUTE(UPPER(Defter!$D$5:$D$276)," ",""),"-","")=D363)*Defter!$E$5:$E$276)</f>
        <v>106130</v>
      </c>
      <c r="G363" s="8">
        <f>E363-F363</f>
        <v>0</v>
      </c>
      <c r="H363" cm="1">
        <f t="array" ref="H363">SUMPRODUCT((SUBSTITUTE(SUBSTITUTE(UPPER(Defter!$D$5:$D$276)," ",""),"-","")=D363)*1)</f>
        <v>1</v>
      </c>
      <c r="I363" t="str">
        <f>IF(H363=0,"Yalnız Bankada","Defterde Eşleşti")</f>
        <v>Defterde Eşleşti</v>
      </c>
      <c r="J363" t="str">
        <f>IF(I363="Yalnız Bankada","⚠ Defterde karşılık yok - kontrol","✓ Eşleşti")</f>
        <v>✓ Eşleşti</v>
      </c>
    </row>
    <row r="364" spans="1:10">
      <c r="A364" t="str">
        <f>Banka!A87</f>
        <v>B-0141</v>
      </c>
      <c r="B364" t="str">
        <f>Banka!B87</f>
        <v>Rota Enerji 3</v>
      </c>
      <c r="C364" t="str">
        <f>Banka!C87</f>
        <v>ftr 2026 39947</v>
      </c>
      <c r="D364" t="str">
        <f>SUBSTITUTE(SUBSTITUTE(UPPER(C364)," ",""),"-","")</f>
        <v>FTR202639947</v>
      </c>
      <c r="E364" s="8">
        <f>Banka!D87</f>
        <v>133783</v>
      </c>
      <c r="F364" s="8" cm="1">
        <f t="array" ref="F364">SUMPRODUCT((SUBSTITUTE(SUBSTITUTE(UPPER(Defter!$D$5:$D$276)," ",""),"-","")=D364)*Defter!$E$5:$E$276)</f>
        <v>133783</v>
      </c>
      <c r="G364" s="8">
        <f>E364-F364</f>
        <v>0</v>
      </c>
      <c r="H364" cm="1">
        <f t="array" ref="H364">SUMPRODUCT((SUBSTITUTE(SUBSTITUTE(UPPER(Defter!$D$5:$D$276)," ",""),"-","")=D364)*1)</f>
        <v>1</v>
      </c>
      <c r="I364" t="str">
        <f>IF(H364=0,"Yalnız Bankada","Defterde Eşleşti")</f>
        <v>Defterde Eşleşti</v>
      </c>
      <c r="J364" t="str">
        <f>IF(I364="Yalnız Bankada","⚠ Defterde karşılık yok - kontrol","✓ Eşleşti")</f>
        <v>✓ Eşleşti</v>
      </c>
    </row>
    <row r="365" spans="1:10">
      <c r="A365" t="str">
        <f>Banka!A88</f>
        <v>B-0293</v>
      </c>
      <c r="B365" t="str">
        <f>Banka!B88</f>
        <v>Doruk Lojistik 2</v>
      </c>
      <c r="C365" t="str">
        <f>Banka!C88</f>
        <v>FTR-2026-96861</v>
      </c>
      <c r="D365" t="str">
        <f>SUBSTITUTE(SUBSTITUTE(UPPER(C365)," ",""),"-","")</f>
        <v>FTR202696861</v>
      </c>
      <c r="E365" s="8">
        <f>Banka!D88</f>
        <v>146352</v>
      </c>
      <c r="F365" s="8" cm="1">
        <f t="array" ref="F365">SUMPRODUCT((SUBSTITUTE(SUBSTITUTE(UPPER(Defter!$D$5:$D$276)," ",""),"-","")=D365)*Defter!$E$5:$E$276)</f>
        <v>146352</v>
      </c>
      <c r="G365" s="8">
        <f>E365-F365</f>
        <v>0</v>
      </c>
      <c r="H365" cm="1">
        <f t="array" ref="H365">SUMPRODUCT((SUBSTITUTE(SUBSTITUTE(UPPER(Defter!$D$5:$D$276)," ",""),"-","")=D365)*1)</f>
        <v>1</v>
      </c>
      <c r="I365" t="str">
        <f>IF(H365=0,"Yalnız Bankada","Defterde Eşleşti")</f>
        <v>Defterde Eşleşti</v>
      </c>
      <c r="J365" t="str">
        <f>IF(I365="Yalnız Bankada","⚠ Defterde karşılık yok - kontrol","✓ Eşleşti")</f>
        <v>✓ Eşleşti</v>
      </c>
    </row>
    <row r="366" spans="1:10">
      <c r="A366" t="str">
        <f>Banka!A89</f>
        <v>B-0208</v>
      </c>
      <c r="B366" t="str">
        <f>Banka!B89</f>
        <v>Hazar Gıda 2</v>
      </c>
      <c r="C366" t="str">
        <f>Banka!C89</f>
        <v>ftr202646344</v>
      </c>
      <c r="D366" t="str">
        <f>SUBSTITUTE(SUBSTITUTE(UPPER(C366)," ",""),"-","")</f>
        <v>FTR202646344</v>
      </c>
      <c r="E366" s="8">
        <f>Banka!D89</f>
        <v>242685</v>
      </c>
      <c r="F366" s="8" cm="1">
        <f t="array" ref="F366">SUMPRODUCT((SUBSTITUTE(SUBSTITUTE(UPPER(Defter!$D$5:$D$276)," ",""),"-","")=D366)*Defter!$E$5:$E$276)</f>
        <v>242685</v>
      </c>
      <c r="G366" s="8">
        <f>E366-F366</f>
        <v>0</v>
      </c>
      <c r="H366" cm="1">
        <f t="array" ref="H366">SUMPRODUCT((SUBSTITUTE(SUBSTITUTE(UPPER(Defter!$D$5:$D$276)," ",""),"-","")=D366)*1)</f>
        <v>1</v>
      </c>
      <c r="I366" t="str">
        <f>IF(H366=0,"Yalnız Bankada","Defterde Eşleşti")</f>
        <v>Defterde Eşleşti</v>
      </c>
      <c r="J366" t="str">
        <f>IF(I366="Yalnız Bankada","⚠ Defterde karşılık yok - kontrol","✓ Eşleşti")</f>
        <v>✓ Eşleşti</v>
      </c>
    </row>
    <row r="367" spans="1:10">
      <c r="A367" t="str">
        <f>Banka!A90</f>
        <v>B-0215</v>
      </c>
      <c r="B367" t="str">
        <f>Banka!B90</f>
        <v>İdea Lojistik 3</v>
      </c>
      <c r="C367" t="str">
        <f>Banka!C90</f>
        <v>FTR 2026 21301</v>
      </c>
      <c r="D367" t="str">
        <f>SUBSTITUTE(SUBSTITUTE(UPPER(C367)," ",""),"-","")</f>
        <v>FTR202621301</v>
      </c>
      <c r="E367" s="8">
        <f>Banka!D90</f>
        <v>103739</v>
      </c>
      <c r="F367" s="8" cm="1">
        <f t="array" ref="F367">SUMPRODUCT((SUBSTITUTE(SUBSTITUTE(UPPER(Defter!$D$5:$D$276)," ",""),"-","")=D367)*Defter!$E$5:$E$276)</f>
        <v>103739</v>
      </c>
      <c r="G367" s="8">
        <f>E367-F367</f>
        <v>0</v>
      </c>
      <c r="H367" cm="1">
        <f t="array" ref="H367">SUMPRODUCT((SUBSTITUTE(SUBSTITUTE(UPPER(Defter!$D$5:$D$276)," ",""),"-","")=D367)*1)</f>
        <v>1</v>
      </c>
      <c r="I367" t="str">
        <f>IF(H367=0,"Yalnız Bankada","Defterde Eşleşti")</f>
        <v>Defterde Eşleşti</v>
      </c>
      <c r="J367" t="str">
        <f>IF(I367="Yalnız Bankada","⚠ Defterde karşılık yok - kontrol","✓ Eşleşti")</f>
        <v>✓ Eşleşti</v>
      </c>
    </row>
    <row r="368" spans="1:10">
      <c r="A368" t="str">
        <f>Banka!A91</f>
        <v>B-0100</v>
      </c>
      <c r="B368" t="str">
        <f>Banka!B91</f>
        <v>Orion Teknoloji 3</v>
      </c>
      <c r="C368" t="str">
        <f>Banka!C91</f>
        <v xml:space="preserve">  ftr-2026-35943 </v>
      </c>
      <c r="D368" t="str">
        <f>SUBSTITUTE(SUBSTITUTE(UPPER(C368)," ",""),"-","")</f>
        <v>FTR202635943</v>
      </c>
      <c r="E368" s="8">
        <f>Banka!D91</f>
        <v>169826</v>
      </c>
      <c r="F368" s="8" cm="1">
        <f t="array" ref="F368">SUMPRODUCT((SUBSTITUTE(SUBSTITUTE(UPPER(Defter!$D$5:$D$276)," ",""),"-","")=D368)*Defter!$E$5:$E$276)</f>
        <v>169826</v>
      </c>
      <c r="G368" s="8">
        <f>E368-F368</f>
        <v>0</v>
      </c>
      <c r="H368" cm="1">
        <f t="array" ref="H368">SUMPRODUCT((SUBSTITUTE(SUBSTITUTE(UPPER(Defter!$D$5:$D$276)," ",""),"-","")=D368)*1)</f>
        <v>1</v>
      </c>
      <c r="I368" t="str">
        <f>IF(H368=0,"Yalnız Bankada","Defterde Eşleşti")</f>
        <v>Defterde Eşleşti</v>
      </c>
      <c r="J368" t="str">
        <f>IF(I368="Yalnız Bankada","⚠ Defterde karşılık yok - kontrol","✓ Eşleşti")</f>
        <v>✓ Eşleşti</v>
      </c>
    </row>
    <row r="369" spans="1:10">
      <c r="A369" t="str">
        <f>Banka!A92</f>
        <v>B-0280</v>
      </c>
      <c r="B369" t="str">
        <f>Banka!B92</f>
        <v>Güven Endüstri 1</v>
      </c>
      <c r="C369" t="str">
        <f>Banka!C92</f>
        <v xml:space="preserve">  FTR 2026 41324 </v>
      </c>
      <c r="D369" t="str">
        <f>SUBSTITUTE(SUBSTITUTE(UPPER(C369)," ",""),"-","")</f>
        <v>FTR202641324</v>
      </c>
      <c r="E369" s="8">
        <f>Banka!D92</f>
        <v>225087</v>
      </c>
      <c r="F369" s="8" cm="1">
        <f t="array" ref="F369">SUMPRODUCT((SUBSTITUTE(SUBSTITUTE(UPPER(Defter!$D$5:$D$276)," ",""),"-","")=D369)*Defter!$E$5:$E$276)</f>
        <v>0</v>
      </c>
      <c r="G369" s="8">
        <f>E369-F369</f>
        <v>225087</v>
      </c>
      <c r="H369" cm="1">
        <f t="array" ref="H369">SUMPRODUCT((SUBSTITUTE(SUBSTITUTE(UPPER(Defter!$D$5:$D$276)," ",""),"-","")=D369)*1)</f>
        <v>0</v>
      </c>
      <c r="I369" t="str">
        <f>IF(H369=0,"Yalnız Bankada","Defterde Eşleşti")</f>
        <v>Yalnız Bankada</v>
      </c>
      <c r="J369" t="str">
        <f>IF(I369="Yalnız Bankada","⚠ Defterde karşılık yok - kontrol","✓ Eşleşti")</f>
        <v>⚠ Defterde karşılık yok - kontrol</v>
      </c>
    </row>
    <row r="370" spans="1:10">
      <c r="A370" t="str">
        <f>Banka!A93</f>
        <v>B-0226</v>
      </c>
      <c r="B370" t="str">
        <f>Banka!B93</f>
        <v>Nehir Gıda 3</v>
      </c>
      <c r="C370" t="str">
        <f>Banka!C93</f>
        <v>ftr202643847</v>
      </c>
      <c r="D370" t="str">
        <f>SUBSTITUTE(SUBSTITUTE(UPPER(C370)," ",""),"-","")</f>
        <v>FTR202643847</v>
      </c>
      <c r="E370" s="8">
        <f>Banka!D93</f>
        <v>39111</v>
      </c>
      <c r="F370" s="8" cm="1">
        <f t="array" ref="F370">SUMPRODUCT((SUBSTITUTE(SUBSTITUTE(UPPER(Defter!$D$5:$D$276)," ",""),"-","")=D370)*Defter!$E$5:$E$276)</f>
        <v>73842</v>
      </c>
      <c r="G370" s="8">
        <f>E370-F370</f>
        <v>-34731</v>
      </c>
      <c r="H370" cm="1">
        <f t="array" ref="H370">SUMPRODUCT((SUBSTITUTE(SUBSTITUTE(UPPER(Defter!$D$5:$D$276)," ",""),"-","")=D370)*1)</f>
        <v>1</v>
      </c>
      <c r="I370" t="str">
        <f>IF(H370=0,"Yalnız Bankada","Defterde Eşleşti")</f>
        <v>Defterde Eşleşti</v>
      </c>
      <c r="J370" t="str">
        <f>IF(I370="Yalnız Bankada","⚠ Defterde karşılık yok - kontrol","✓ Eşleşti")</f>
        <v>✓ Eşleşti</v>
      </c>
    </row>
    <row r="371" spans="1:10">
      <c r="A371" t="str">
        <f>Banka!A94</f>
        <v>B-0182</v>
      </c>
      <c r="B371" t="str">
        <f>Banka!B94</f>
        <v>Sentez Lojistik 1</v>
      </c>
      <c r="C371" t="str">
        <f>Banka!C94</f>
        <v>ftr-2026-63064</v>
      </c>
      <c r="D371" t="str">
        <f>SUBSTITUTE(SUBSTITUTE(UPPER(C371)," ",""),"-","")</f>
        <v>FTR202663064</v>
      </c>
      <c r="E371" s="8">
        <f>Banka!D94</f>
        <v>93268</v>
      </c>
      <c r="F371" s="8" cm="1">
        <f t="array" ref="F371">SUMPRODUCT((SUBSTITUTE(SUBSTITUTE(UPPER(Defter!$D$5:$D$276)," ",""),"-","")=D371)*Defter!$E$5:$E$276)</f>
        <v>93268</v>
      </c>
      <c r="G371" s="8">
        <f>E371-F371</f>
        <v>0</v>
      </c>
      <c r="H371" cm="1">
        <f t="array" ref="H371">SUMPRODUCT((SUBSTITUTE(SUBSTITUTE(UPPER(Defter!$D$5:$D$276)," ",""),"-","")=D371)*1)</f>
        <v>1</v>
      </c>
      <c r="I371" t="str">
        <f>IF(H371=0,"Yalnız Bankada","Defterde Eşleşti")</f>
        <v>Defterde Eşleşti</v>
      </c>
      <c r="J371" t="str">
        <f>IF(I371="Yalnız Bankada","⚠ Defterde karşılık yok - kontrol","✓ Eşleşti")</f>
        <v>✓ Eşleşti</v>
      </c>
    </row>
    <row r="372" spans="1:10">
      <c r="A372" t="str">
        <f>Banka!A95</f>
        <v>B-0285</v>
      </c>
      <c r="B372" t="str">
        <f>Banka!B95</f>
        <v>Güven Gıda 3</v>
      </c>
      <c r="C372" t="str">
        <f>Banka!C95</f>
        <v>FTR202618172</v>
      </c>
      <c r="D372" t="str">
        <f>SUBSTITUTE(SUBSTITUTE(UPPER(C372)," ",""),"-","")</f>
        <v>FTR202618172</v>
      </c>
      <c r="E372" s="8">
        <f>Banka!D95</f>
        <v>56510</v>
      </c>
      <c r="F372" s="8" cm="1">
        <f t="array" ref="F372">SUMPRODUCT((SUBSTITUTE(SUBSTITUTE(UPPER(Defter!$D$5:$D$276)," ",""),"-","")=D372)*Defter!$E$5:$E$276)</f>
        <v>0</v>
      </c>
      <c r="G372" s="8">
        <f>E372-F372</f>
        <v>56510</v>
      </c>
      <c r="H372" cm="1">
        <f t="array" ref="H372">SUMPRODUCT((SUBSTITUTE(SUBSTITUTE(UPPER(Defter!$D$5:$D$276)," ",""),"-","")=D372)*1)</f>
        <v>0</v>
      </c>
      <c r="I372" t="str">
        <f>IF(H372=0,"Yalnız Bankada","Defterde Eşleşti")</f>
        <v>Yalnız Bankada</v>
      </c>
      <c r="J372" t="str">
        <f>IF(I372="Yalnız Bankada","⚠ Defterde karşılık yok - kontrol","✓ Eşleşti")</f>
        <v>⚠ Defterde karşılık yok - kontrol</v>
      </c>
    </row>
    <row r="373" spans="1:10">
      <c r="A373" t="str">
        <f>Banka!A96</f>
        <v>B-0124</v>
      </c>
      <c r="B373" t="str">
        <f>Banka!B96</f>
        <v>Nehir Gıda 3</v>
      </c>
      <c r="C373" t="str">
        <f>Banka!C96</f>
        <v>FTR202639019</v>
      </c>
      <c r="D373" t="str">
        <f>SUBSTITUTE(SUBSTITUTE(UPPER(C373)," ",""),"-","")</f>
        <v>FTR202639019</v>
      </c>
      <c r="E373" s="8">
        <f>Banka!D96</f>
        <v>47050</v>
      </c>
      <c r="F373" s="8" cm="1">
        <f t="array" ref="F373">SUMPRODUCT((SUBSTITUTE(SUBSTITUTE(UPPER(Defter!$D$5:$D$276)," ",""),"-","")=D373)*Defter!$E$5:$E$276)</f>
        <v>47050</v>
      </c>
      <c r="G373" s="8">
        <f>E373-F373</f>
        <v>0</v>
      </c>
      <c r="H373" cm="1">
        <f t="array" ref="H373">SUMPRODUCT((SUBSTITUTE(SUBSTITUTE(UPPER(Defter!$D$5:$D$276)," ",""),"-","")=D373)*1)</f>
        <v>1</v>
      </c>
      <c r="I373" t="str">
        <f>IF(H373=0,"Yalnız Bankada","Defterde Eşleşti")</f>
        <v>Defterde Eşleşti</v>
      </c>
      <c r="J373" t="str">
        <f>IF(I373="Yalnız Bankada","⚠ Defterde karşılık yok - kontrol","✓ Eşleşti")</f>
        <v>✓ Eşleşti</v>
      </c>
    </row>
    <row r="374" spans="1:10">
      <c r="A374" t="str">
        <f>Banka!A97</f>
        <v>B-0126</v>
      </c>
      <c r="B374" t="str">
        <f>Banka!B97</f>
        <v>Kuzey Teknoloji 1</v>
      </c>
      <c r="C374" t="str">
        <f>Banka!C97</f>
        <v>ftr 2026 70314</v>
      </c>
      <c r="D374" t="str">
        <f>SUBSTITUTE(SUBSTITUTE(UPPER(C374)," ",""),"-","")</f>
        <v>FTR202670314</v>
      </c>
      <c r="E374" s="8">
        <f>Banka!D97</f>
        <v>159494</v>
      </c>
      <c r="F374" s="8" cm="1">
        <f t="array" ref="F374">SUMPRODUCT((SUBSTITUTE(SUBSTITUTE(UPPER(Defter!$D$5:$D$276)," ",""),"-","")=D374)*Defter!$E$5:$E$276)</f>
        <v>159494</v>
      </c>
      <c r="G374" s="8">
        <f>E374-F374</f>
        <v>0</v>
      </c>
      <c r="H374" cm="1">
        <f t="array" ref="H374">SUMPRODUCT((SUBSTITUTE(SUBSTITUTE(UPPER(Defter!$D$5:$D$276)," ",""),"-","")=D374)*1)</f>
        <v>1</v>
      </c>
      <c r="I374" t="str">
        <f>IF(H374=0,"Yalnız Bankada","Defterde Eşleşti")</f>
        <v>Defterde Eşleşti</v>
      </c>
      <c r="J374" t="str">
        <f>IF(I374="Yalnız Bankada","⚠ Defterde karşılık yok - kontrol","✓ Eşleşti")</f>
        <v>✓ Eşleşti</v>
      </c>
    </row>
    <row r="375" spans="1:10">
      <c r="A375" t="str">
        <f>Banka!A98</f>
        <v>B-0176</v>
      </c>
      <c r="B375" t="str">
        <f>Banka!B98</f>
        <v>Tuna Enerji 1</v>
      </c>
      <c r="C375" t="str">
        <f>Banka!C98</f>
        <v xml:space="preserve">  ftr 2026 51897 </v>
      </c>
      <c r="D375" t="str">
        <f>SUBSTITUTE(SUBSTITUTE(UPPER(C375)," ",""),"-","")</f>
        <v>FTR202651897</v>
      </c>
      <c r="E375" s="8">
        <f>Banka!D98</f>
        <v>216737</v>
      </c>
      <c r="F375" s="8" cm="1">
        <f t="array" ref="F375">SUMPRODUCT((SUBSTITUTE(SUBSTITUTE(UPPER(Defter!$D$5:$D$276)," ",""),"-","")=D375)*Defter!$E$5:$E$276)</f>
        <v>216737</v>
      </c>
      <c r="G375" s="8">
        <f>E375-F375</f>
        <v>0</v>
      </c>
      <c r="H375" cm="1">
        <f t="array" ref="H375">SUMPRODUCT((SUBSTITUTE(SUBSTITUTE(UPPER(Defter!$D$5:$D$276)," ",""),"-","")=D375)*1)</f>
        <v>1</v>
      </c>
      <c r="I375" t="str">
        <f>IF(H375=0,"Yalnız Bankada","Defterde Eşleşti")</f>
        <v>Defterde Eşleşti</v>
      </c>
      <c r="J375" t="str">
        <f>IF(I375="Yalnız Bankada","⚠ Defterde karşılık yok - kontrol","✓ Eşleşti")</f>
        <v>✓ Eşleşti</v>
      </c>
    </row>
    <row r="376" spans="1:10">
      <c r="A376" t="str">
        <f>Banka!A99</f>
        <v>B-0255</v>
      </c>
      <c r="B376" t="str">
        <f>Banka!B99</f>
        <v>Fora Endüstri 2</v>
      </c>
      <c r="C376" t="str">
        <f>Banka!C99</f>
        <v>FTR 2026 10777</v>
      </c>
      <c r="D376" t="str">
        <f>SUBSTITUTE(SUBSTITUTE(UPPER(C376)," ",""),"-","")</f>
        <v>FTR202610777</v>
      </c>
      <c r="E376" s="8">
        <f>Banka!D99</f>
        <v>55754</v>
      </c>
      <c r="F376" s="8" cm="1">
        <f t="array" ref="F376">SUMPRODUCT((SUBSTITUTE(SUBSTITUTE(UPPER(Defter!$D$5:$D$276)," ",""),"-","")=D376)*Defter!$E$5:$E$276)</f>
        <v>90031</v>
      </c>
      <c r="G376" s="8">
        <f>E376-F376</f>
        <v>-34277</v>
      </c>
      <c r="H376" cm="1">
        <f t="array" ref="H376">SUMPRODUCT((SUBSTITUTE(SUBSTITUTE(UPPER(Defter!$D$5:$D$276)," ",""),"-","")=D376)*1)</f>
        <v>1</v>
      </c>
      <c r="I376" t="str">
        <f>IF(H376=0,"Yalnız Bankada","Defterde Eşleşti")</f>
        <v>Defterde Eşleşti</v>
      </c>
      <c r="J376" t="str">
        <f>IF(I376="Yalnız Bankada","⚠ Defterde karşılık yok - kontrol","✓ Eşleşti")</f>
        <v>✓ Eşleşti</v>
      </c>
    </row>
    <row r="377" spans="1:10">
      <c r="A377" t="str">
        <f>Banka!A100</f>
        <v>B-0027</v>
      </c>
      <c r="B377" t="str">
        <f>Banka!B100</f>
        <v>Hazar Gıda 2</v>
      </c>
      <c r="C377" t="str">
        <f>Banka!C100</f>
        <v>ftr 2026 82737</v>
      </c>
      <c r="D377" t="str">
        <f>SUBSTITUTE(SUBSTITUTE(UPPER(C377)," ",""),"-","")</f>
        <v>FTR202682737</v>
      </c>
      <c r="E377" s="8">
        <f>Banka!D100</f>
        <v>55410</v>
      </c>
      <c r="F377" s="8" cm="1">
        <f t="array" ref="F377">SUMPRODUCT((SUBSTITUTE(SUBSTITUTE(UPPER(Defter!$D$5:$D$276)," ",""),"-","")=D377)*Defter!$E$5:$E$276)</f>
        <v>55410</v>
      </c>
      <c r="G377" s="8">
        <f>E377-F377</f>
        <v>0</v>
      </c>
      <c r="H377" cm="1">
        <f t="array" ref="H377">SUMPRODUCT((SUBSTITUTE(SUBSTITUTE(UPPER(Defter!$D$5:$D$276)," ",""),"-","")=D377)*1)</f>
        <v>1</v>
      </c>
      <c r="I377" t="str">
        <f>IF(H377=0,"Yalnız Bankada","Defterde Eşleşti")</f>
        <v>Defterde Eşleşti</v>
      </c>
      <c r="J377" t="str">
        <f>IF(I377="Yalnız Bankada","⚠ Defterde karşılık yok - kontrol","✓ Eşleşti")</f>
        <v>✓ Eşleşti</v>
      </c>
    </row>
    <row r="378" spans="1:10">
      <c r="A378" t="str">
        <f>Banka!A101</f>
        <v>B-0243</v>
      </c>
      <c r="B378" t="str">
        <f>Banka!B101</f>
        <v>Güven Gıda 3</v>
      </c>
      <c r="C378" t="str">
        <f>Banka!C101</f>
        <v>FTR 2026 91170</v>
      </c>
      <c r="D378" t="str">
        <f>SUBSTITUTE(SUBSTITUTE(UPPER(C378)," ",""),"-","")</f>
        <v>FTR202691170</v>
      </c>
      <c r="E378" s="8">
        <f>Banka!D101</f>
        <v>91187</v>
      </c>
      <c r="F378" s="8" cm="1">
        <f t="array" ref="F378">SUMPRODUCT((SUBSTITUTE(SUBSTITUTE(UPPER(Defter!$D$5:$D$276)," ",""),"-","")=D378)*Defter!$E$5:$E$276)</f>
        <v>144882</v>
      </c>
      <c r="G378" s="8">
        <f>E378-F378</f>
        <v>-53695</v>
      </c>
      <c r="H378" cm="1">
        <f t="array" ref="H378">SUMPRODUCT((SUBSTITUTE(SUBSTITUTE(UPPER(Defter!$D$5:$D$276)," ",""),"-","")=D378)*1)</f>
        <v>1</v>
      </c>
      <c r="I378" t="str">
        <f>IF(H378=0,"Yalnız Bankada","Defterde Eşleşti")</f>
        <v>Defterde Eşleşti</v>
      </c>
      <c r="J378" t="str">
        <f>IF(I378="Yalnız Bankada","⚠ Defterde karşılık yok - kontrol","✓ Eşleşti")</f>
        <v>✓ Eşleşti</v>
      </c>
    </row>
    <row r="379" spans="1:10">
      <c r="A379" t="str">
        <f>Banka!A102</f>
        <v>B-0223</v>
      </c>
      <c r="B379" t="str">
        <f>Banka!B102</f>
        <v>Boreal Otomotiv 1</v>
      </c>
      <c r="C379" t="str">
        <f>Banka!C102</f>
        <v xml:space="preserve">  ftr 2026 85314 </v>
      </c>
      <c r="D379" t="str">
        <f>SUBSTITUTE(SUBSTITUTE(UPPER(C379)," ",""),"-","")</f>
        <v>FTR202685314</v>
      </c>
      <c r="E379" s="8">
        <f>Banka!D102</f>
        <v>75749</v>
      </c>
      <c r="F379" s="8" cm="1">
        <f t="array" ref="F379">SUMPRODUCT((SUBSTITUTE(SUBSTITUTE(UPPER(Defter!$D$5:$D$276)," ",""),"-","")=D379)*Defter!$E$5:$E$276)</f>
        <v>75749</v>
      </c>
      <c r="G379" s="8">
        <f>E379-F379</f>
        <v>0</v>
      </c>
      <c r="H379" cm="1">
        <f t="array" ref="H379">SUMPRODUCT((SUBSTITUTE(SUBSTITUTE(UPPER(Defter!$D$5:$D$276)," ",""),"-","")=D379)*1)</f>
        <v>1</v>
      </c>
      <c r="I379" t="str">
        <f>IF(H379=0,"Yalnız Bankada","Defterde Eşleşti")</f>
        <v>Defterde Eşleşti</v>
      </c>
      <c r="J379" t="str">
        <f>IF(I379="Yalnız Bankada","⚠ Defterde karşılık yok - kontrol","✓ Eşleşti")</f>
        <v>✓ Eşleşti</v>
      </c>
    </row>
    <row r="380" spans="1:10">
      <c r="A380" t="str">
        <f>Banka!A103</f>
        <v>B-0115</v>
      </c>
      <c r="B380" t="str">
        <f>Banka!B103</f>
        <v>Pera Gıda 1</v>
      </c>
      <c r="C380" t="str">
        <f>Banka!C103</f>
        <v xml:space="preserve">  ftr-2026-87903 </v>
      </c>
      <c r="D380" t="str">
        <f>SUBSTITUTE(SUBSTITUTE(UPPER(C380)," ",""),"-","")</f>
        <v>FTR202687903</v>
      </c>
      <c r="E380" s="8">
        <f>Banka!D103</f>
        <v>158258</v>
      </c>
      <c r="F380" s="8" cm="1">
        <f t="array" ref="F380">SUMPRODUCT((SUBSTITUTE(SUBSTITUTE(UPPER(Defter!$D$5:$D$276)," ",""),"-","")=D380)*Defter!$E$5:$E$276)</f>
        <v>158258</v>
      </c>
      <c r="G380" s="8">
        <f>E380-F380</f>
        <v>0</v>
      </c>
      <c r="H380" cm="1">
        <f t="array" ref="H380">SUMPRODUCT((SUBSTITUTE(SUBSTITUTE(UPPER(Defter!$D$5:$D$276)," ",""),"-","")=D380)*1)</f>
        <v>1</v>
      </c>
      <c r="I380" t="str">
        <f>IF(H380=0,"Yalnız Bankada","Defterde Eşleşti")</f>
        <v>Defterde Eşleşti</v>
      </c>
      <c r="J380" t="str">
        <f>IF(I380="Yalnız Bankada","⚠ Defterde karşılık yok - kontrol","✓ Eşleşti")</f>
        <v>✓ Eşleşti</v>
      </c>
    </row>
    <row r="381" spans="1:10">
      <c r="A381" t="str">
        <f>Banka!A104</f>
        <v>B-0222</v>
      </c>
      <c r="B381" t="str">
        <f>Banka!B104</f>
        <v>Atlas Otomotiv 2</v>
      </c>
      <c r="C381" t="str">
        <f>Banka!C104</f>
        <v>FTR 2026 90865</v>
      </c>
      <c r="D381" t="str">
        <f>SUBSTITUTE(SUBSTITUTE(UPPER(C381)," ",""),"-","")</f>
        <v>FTR202690865</v>
      </c>
      <c r="E381" s="8">
        <f>Banka!D104</f>
        <v>181608</v>
      </c>
      <c r="F381" s="8" cm="1">
        <f t="array" ref="F381">SUMPRODUCT((SUBSTITUTE(SUBSTITUTE(UPPER(Defter!$D$5:$D$276)," ",""),"-","")=D381)*Defter!$E$5:$E$276)</f>
        <v>181608</v>
      </c>
      <c r="G381" s="8">
        <f>E381-F381</f>
        <v>0</v>
      </c>
      <c r="H381" cm="1">
        <f t="array" ref="H381">SUMPRODUCT((SUBSTITUTE(SUBSTITUTE(UPPER(Defter!$D$5:$D$276)," ",""),"-","")=D381)*1)</f>
        <v>1</v>
      </c>
      <c r="I381" t="str">
        <f>IF(H381=0,"Yalnız Bankada","Defterde Eşleşti")</f>
        <v>Defterde Eşleşti</v>
      </c>
      <c r="J381" t="str">
        <f>IF(I381="Yalnız Bankada","⚠ Defterde karşılık yok - kontrol","✓ Eşleşti")</f>
        <v>✓ Eşleşti</v>
      </c>
    </row>
    <row r="382" spans="1:10">
      <c r="A382" t="str">
        <f>Banka!A105</f>
        <v>B-0229</v>
      </c>
      <c r="B382" t="str">
        <f>Banka!B105</f>
        <v>Ufuk Endüstri 1</v>
      </c>
      <c r="C382" t="str">
        <f>Banka!C105</f>
        <v xml:space="preserve">  ftr202696715 </v>
      </c>
      <c r="D382" t="str">
        <f>SUBSTITUTE(SUBSTITUTE(UPPER(C382)," ",""),"-","")</f>
        <v>FTR202696715</v>
      </c>
      <c r="E382" s="8">
        <f>Banka!D105</f>
        <v>43106</v>
      </c>
      <c r="F382" s="8" cm="1">
        <f t="array" ref="F382">SUMPRODUCT((SUBSTITUTE(SUBSTITUTE(UPPER(Defter!$D$5:$D$276)," ",""),"-","")=D382)*Defter!$E$5:$E$276)</f>
        <v>88572</v>
      </c>
      <c r="G382" s="8">
        <f>E382-F382</f>
        <v>-45466</v>
      </c>
      <c r="H382" cm="1">
        <f t="array" ref="H382">SUMPRODUCT((SUBSTITUTE(SUBSTITUTE(UPPER(Defter!$D$5:$D$276)," ",""),"-","")=D382)*1)</f>
        <v>1</v>
      </c>
      <c r="I382" t="str">
        <f>IF(H382=0,"Yalnız Bankada","Defterde Eşleşti")</f>
        <v>Defterde Eşleşti</v>
      </c>
      <c r="J382" t="str">
        <f>IF(I382="Yalnız Bankada","⚠ Defterde karşılık yok - kontrol","✓ Eşleşti")</f>
        <v>✓ Eşleşti</v>
      </c>
    </row>
    <row r="383" spans="1:10">
      <c r="A383" t="str">
        <f>Banka!A106</f>
        <v>B-0174</v>
      </c>
      <c r="B383" t="str">
        <f>Banka!B106</f>
        <v>Eksen Endüstri 3</v>
      </c>
      <c r="C383" t="str">
        <f>Banka!C106</f>
        <v xml:space="preserve">  ftr202660286 </v>
      </c>
      <c r="D383" t="str">
        <f>SUBSTITUTE(SUBSTITUTE(UPPER(C383)," ",""),"-","")</f>
        <v>FTR202660286</v>
      </c>
      <c r="E383" s="8">
        <f>Banka!D106</f>
        <v>163174</v>
      </c>
      <c r="F383" s="8" cm="1">
        <f t="array" ref="F383">SUMPRODUCT((SUBSTITUTE(SUBSTITUTE(UPPER(Defter!$D$5:$D$276)," ",""),"-","")=D383)*Defter!$E$5:$E$276)</f>
        <v>163174</v>
      </c>
      <c r="G383" s="8">
        <f>E383-F383</f>
        <v>0</v>
      </c>
      <c r="H383" cm="1">
        <f t="array" ref="H383">SUMPRODUCT((SUBSTITUTE(SUBSTITUTE(UPPER(Defter!$D$5:$D$276)," ",""),"-","")=D383)*1)</f>
        <v>1</v>
      </c>
      <c r="I383" t="str">
        <f>IF(H383=0,"Yalnız Bankada","Defterde Eşleşti")</f>
        <v>Defterde Eşleşti</v>
      </c>
      <c r="J383" t="str">
        <f>IF(I383="Yalnız Bankada","⚠ Defterde karşılık yok - kontrol","✓ Eşleşti")</f>
        <v>✓ Eşleşti</v>
      </c>
    </row>
    <row r="384" spans="1:10">
      <c r="A384" t="str">
        <f>Banka!A107</f>
        <v>B-0254</v>
      </c>
      <c r="B384" t="str">
        <f>Banka!B107</f>
        <v>Fora Endüstri 2</v>
      </c>
      <c r="C384" t="str">
        <f>Banka!C107</f>
        <v xml:space="preserve">  ftr 2026 10777 </v>
      </c>
      <c r="D384" t="str">
        <f>SUBSTITUTE(SUBSTITUTE(UPPER(C384)," ",""),"-","")</f>
        <v>FTR202610777</v>
      </c>
      <c r="E384" s="8">
        <f>Banka!D107</f>
        <v>34277</v>
      </c>
      <c r="F384" s="8" cm="1">
        <f t="array" ref="F384">SUMPRODUCT((SUBSTITUTE(SUBSTITUTE(UPPER(Defter!$D$5:$D$276)," ",""),"-","")=D384)*Defter!$E$5:$E$276)</f>
        <v>90031</v>
      </c>
      <c r="G384" s="8">
        <f>E384-F384</f>
        <v>-55754</v>
      </c>
      <c r="H384" cm="1">
        <f t="array" ref="H384">SUMPRODUCT((SUBSTITUTE(SUBSTITUTE(UPPER(Defter!$D$5:$D$276)," ",""),"-","")=D384)*1)</f>
        <v>1</v>
      </c>
      <c r="I384" t="str">
        <f>IF(H384=0,"Yalnız Bankada","Defterde Eşleşti")</f>
        <v>Defterde Eşleşti</v>
      </c>
      <c r="J384" t="str">
        <f>IF(I384="Yalnız Bankada","⚠ Defterde karşılık yok - kontrol","✓ Eşleşti")</f>
        <v>✓ Eşleşti</v>
      </c>
    </row>
    <row r="385" spans="1:10">
      <c r="A385" t="str">
        <f>Banka!A108</f>
        <v>B-0292</v>
      </c>
      <c r="B385" t="str">
        <f>Banka!B108</f>
        <v>Doruk Lojistik 2</v>
      </c>
      <c r="C385" t="str">
        <f>Banka!C108</f>
        <v>ftr-2026-75013</v>
      </c>
      <c r="D385" t="str">
        <f>SUBSTITUTE(SUBSTITUTE(UPPER(C385)," ",""),"-","")</f>
        <v>FTR202675013</v>
      </c>
      <c r="E385" s="8">
        <f>Banka!D108</f>
        <v>113706</v>
      </c>
      <c r="F385" s="8" cm="1">
        <f t="array" ref="F385">SUMPRODUCT((SUBSTITUTE(SUBSTITUTE(UPPER(Defter!$D$5:$D$276)," ",""),"-","")=D385)*Defter!$E$5:$E$276)</f>
        <v>113706</v>
      </c>
      <c r="G385" s="8">
        <f>E385-F385</f>
        <v>0</v>
      </c>
      <c r="H385" cm="1">
        <f t="array" ref="H385">SUMPRODUCT((SUBSTITUTE(SUBSTITUTE(UPPER(Defter!$D$5:$D$276)," ",""),"-","")=D385)*1)</f>
        <v>1</v>
      </c>
      <c r="I385" t="str">
        <f>IF(H385=0,"Yalnız Bankada","Defterde Eşleşti")</f>
        <v>Defterde Eşleşti</v>
      </c>
      <c r="J385" t="str">
        <f>IF(I385="Yalnız Bankada","⚠ Defterde karşılık yok - kontrol","✓ Eşleşti")</f>
        <v>✓ Eşleşti</v>
      </c>
    </row>
    <row r="386" spans="1:10">
      <c r="A386" t="str">
        <f>Banka!A109</f>
        <v>B-0057</v>
      </c>
      <c r="B386" t="str">
        <f>Banka!B109</f>
        <v>Vadi Teknoloji 3</v>
      </c>
      <c r="C386" t="str">
        <f>Banka!C109</f>
        <v>FTR 2026 54421</v>
      </c>
      <c r="D386" t="str">
        <f>SUBSTITUTE(SUBSTITUTE(UPPER(C386)," ",""),"-","")</f>
        <v>FTR202654421</v>
      </c>
      <c r="E386" s="8">
        <f>Banka!D109</f>
        <v>30592</v>
      </c>
      <c r="F386" s="8" cm="1">
        <f t="array" ref="F386">SUMPRODUCT((SUBSTITUTE(SUBSTITUTE(UPPER(Defter!$D$5:$D$276)," ",""),"-","")=D386)*Defter!$E$5:$E$276)</f>
        <v>30592</v>
      </c>
      <c r="G386" s="8">
        <f>E386-F386</f>
        <v>0</v>
      </c>
      <c r="H386" cm="1">
        <f t="array" ref="H386">SUMPRODUCT((SUBSTITUTE(SUBSTITUTE(UPPER(Defter!$D$5:$D$276)," ",""),"-","")=D386)*1)</f>
        <v>1</v>
      </c>
      <c r="I386" t="str">
        <f>IF(H386=0,"Yalnız Bankada","Defterde Eşleşti")</f>
        <v>Defterde Eşleşti</v>
      </c>
      <c r="J386" t="str">
        <f>IF(I386="Yalnız Bankada","⚠ Defterde karşılık yok - kontrol","✓ Eşleşti")</f>
        <v>✓ Eşleşti</v>
      </c>
    </row>
    <row r="387" spans="1:10">
      <c r="A387" t="str">
        <f>Banka!A110</f>
        <v>B-0041</v>
      </c>
      <c r="B387" t="str">
        <f>Banka!B110</f>
        <v>Eksen Lojistik 1</v>
      </c>
      <c r="C387" t="str">
        <f>Banka!C110</f>
        <v>FTR 2026 78205</v>
      </c>
      <c r="D387" t="str">
        <f>SUBSTITUTE(SUBSTITUTE(UPPER(C387)," ",""),"-","")</f>
        <v>FTR202678205</v>
      </c>
      <c r="E387" s="8">
        <f>Banka!D110</f>
        <v>77860</v>
      </c>
      <c r="F387" s="8" cm="1">
        <f t="array" ref="F387">SUMPRODUCT((SUBSTITUTE(SUBSTITUTE(UPPER(Defter!$D$5:$D$276)," ",""),"-","")=D387)*Defter!$E$5:$E$276)</f>
        <v>77860</v>
      </c>
      <c r="G387" s="8">
        <f>E387-F387</f>
        <v>0</v>
      </c>
      <c r="H387" cm="1">
        <f t="array" ref="H387">SUMPRODUCT((SUBSTITUTE(SUBSTITUTE(UPPER(Defter!$D$5:$D$276)," ",""),"-","")=D387)*1)</f>
        <v>1</v>
      </c>
      <c r="I387" t="str">
        <f>IF(H387=0,"Yalnız Bankada","Defterde Eşleşti")</f>
        <v>Defterde Eşleşti</v>
      </c>
      <c r="J387" t="str">
        <f>IF(I387="Yalnız Bankada","⚠ Defterde karşılık yok - kontrol","✓ Eşleşti")</f>
        <v>✓ Eşleşti</v>
      </c>
    </row>
    <row r="388" spans="1:10">
      <c r="A388" t="str">
        <f>Banka!A111</f>
        <v>B-0122</v>
      </c>
      <c r="B388" t="str">
        <f>Banka!B111</f>
        <v>Sentez Enerji 2</v>
      </c>
      <c r="C388" t="str">
        <f>Banka!C111</f>
        <v>FTR 2026 88295</v>
      </c>
      <c r="D388" t="str">
        <f>SUBSTITUTE(SUBSTITUTE(UPPER(C388)," ",""),"-","")</f>
        <v>FTR202688295</v>
      </c>
      <c r="E388" s="8">
        <f>Banka!D111</f>
        <v>164249</v>
      </c>
      <c r="F388" s="8" cm="1">
        <f t="array" ref="F388">SUMPRODUCT((SUBSTITUTE(SUBSTITUTE(UPPER(Defter!$D$5:$D$276)," ",""),"-","")=D388)*Defter!$E$5:$E$276)</f>
        <v>164249</v>
      </c>
      <c r="G388" s="8">
        <f>E388-F388</f>
        <v>0</v>
      </c>
      <c r="H388" cm="1">
        <f t="array" ref="H388">SUMPRODUCT((SUBSTITUTE(SUBSTITUTE(UPPER(Defter!$D$5:$D$276)," ",""),"-","")=D388)*1)</f>
        <v>1</v>
      </c>
      <c r="I388" t="str">
        <f>IF(H388=0,"Yalnız Bankada","Defterde Eşleşti")</f>
        <v>Defterde Eşleşti</v>
      </c>
      <c r="J388" t="str">
        <f>IF(I388="Yalnız Bankada","⚠ Defterde karşılık yok - kontrol","✓ Eşleşti")</f>
        <v>✓ Eşleşti</v>
      </c>
    </row>
    <row r="389" spans="1:10">
      <c r="A389" t="str">
        <f>Banka!A112</f>
        <v>B-0099</v>
      </c>
      <c r="B389" t="str">
        <f>Banka!B112</f>
        <v>Tuna Otomotiv 3</v>
      </c>
      <c r="C389" t="str">
        <f>Banka!C112</f>
        <v>FTR202626113</v>
      </c>
      <c r="D389" t="str">
        <f>SUBSTITUTE(SUBSTITUTE(UPPER(C389)," ",""),"-","")</f>
        <v>FTR202626113</v>
      </c>
      <c r="E389" s="8">
        <f>Banka!D112</f>
        <v>213570</v>
      </c>
      <c r="F389" s="8" cm="1">
        <f t="array" ref="F389">SUMPRODUCT((SUBSTITUTE(SUBSTITUTE(UPPER(Defter!$D$5:$D$276)," ",""),"-","")=D389)*Defter!$E$5:$E$276)</f>
        <v>213570</v>
      </c>
      <c r="G389" s="8">
        <f>E389-F389</f>
        <v>0</v>
      </c>
      <c r="H389" cm="1">
        <f t="array" ref="H389">SUMPRODUCT((SUBSTITUTE(SUBSTITUTE(UPPER(Defter!$D$5:$D$276)," ",""),"-","")=D389)*1)</f>
        <v>1</v>
      </c>
      <c r="I389" t="str">
        <f>IF(H389=0,"Yalnız Bankada","Defterde Eşleşti")</f>
        <v>Defterde Eşleşti</v>
      </c>
      <c r="J389" t="str">
        <f>IF(I389="Yalnız Bankada","⚠ Defterde karşılık yok - kontrol","✓ Eşleşti")</f>
        <v>✓ Eşleşti</v>
      </c>
    </row>
    <row r="390" spans="1:10">
      <c r="A390" t="str">
        <f>Banka!A113</f>
        <v>B-0084</v>
      </c>
      <c r="B390" t="str">
        <f>Banka!B113</f>
        <v>Liman Enerji 2</v>
      </c>
      <c r="C390" t="str">
        <f>Banka!C113</f>
        <v xml:space="preserve">  ftr202620736 </v>
      </c>
      <c r="D390" t="str">
        <f>SUBSTITUTE(SUBSTITUTE(UPPER(C390)," ",""),"-","")</f>
        <v>FTR202620736</v>
      </c>
      <c r="E390" s="8">
        <f>Banka!D113</f>
        <v>225683</v>
      </c>
      <c r="F390" s="8" cm="1">
        <f t="array" ref="F390">SUMPRODUCT((SUBSTITUTE(SUBSTITUTE(UPPER(Defter!$D$5:$D$276)," ",""),"-","")=D390)*Defter!$E$5:$E$276)</f>
        <v>225683</v>
      </c>
      <c r="G390" s="8">
        <f>E390-F390</f>
        <v>0</v>
      </c>
      <c r="H390" cm="1">
        <f t="array" ref="H390">SUMPRODUCT((SUBSTITUTE(SUBSTITUTE(UPPER(Defter!$D$5:$D$276)," ",""),"-","")=D390)*1)</f>
        <v>1</v>
      </c>
      <c r="I390" t="str">
        <f>IF(H390=0,"Yalnız Bankada","Defterde Eşleşti")</f>
        <v>Defterde Eşleşti</v>
      </c>
      <c r="J390" t="str">
        <f>IF(I390="Yalnız Bankada","⚠ Defterde karşılık yok - kontrol","✓ Eşleşti")</f>
        <v>✓ Eşleşti</v>
      </c>
    </row>
    <row r="391" spans="1:10">
      <c r="A391" t="str">
        <f>Banka!A114</f>
        <v>B-0142</v>
      </c>
      <c r="B391" t="str">
        <f>Banka!B114</f>
        <v>Güven Otomotiv 2</v>
      </c>
      <c r="C391" t="str">
        <f>Banka!C114</f>
        <v>ftr 2026 76314</v>
      </c>
      <c r="D391" t="str">
        <f>SUBSTITUTE(SUBSTITUTE(UPPER(C391)," ",""),"-","")</f>
        <v>FTR202676314</v>
      </c>
      <c r="E391" s="8">
        <f>Banka!D114</f>
        <v>119299</v>
      </c>
      <c r="F391" s="8" cm="1">
        <f t="array" ref="F391">SUMPRODUCT((SUBSTITUTE(SUBSTITUTE(UPPER(Defter!$D$5:$D$276)," ",""),"-","")=D391)*Defter!$E$5:$E$276)</f>
        <v>119299</v>
      </c>
      <c r="G391" s="8">
        <f>E391-F391</f>
        <v>0</v>
      </c>
      <c r="H391" cm="1">
        <f t="array" ref="H391">SUMPRODUCT((SUBSTITUTE(SUBSTITUTE(UPPER(Defter!$D$5:$D$276)," ",""),"-","")=D391)*1)</f>
        <v>1</v>
      </c>
      <c r="I391" t="str">
        <f>IF(H391=0,"Yalnız Bankada","Defterde Eşleşti")</f>
        <v>Defterde Eşleşti</v>
      </c>
      <c r="J391" t="str">
        <f>IF(I391="Yalnız Bankada","⚠ Defterde karşılık yok - kontrol","✓ Eşleşti")</f>
        <v>✓ Eşleşti</v>
      </c>
    </row>
    <row r="392" spans="1:10">
      <c r="A392" t="str">
        <f>Banka!A115</f>
        <v>B-0001</v>
      </c>
      <c r="B392" t="str">
        <f>Banka!B115</f>
        <v>Fora Enerji 1</v>
      </c>
      <c r="C392" t="str">
        <f>Banka!C115</f>
        <v xml:space="preserve">  ftr 2026 88195 </v>
      </c>
      <c r="D392" t="str">
        <f>SUBSTITUTE(SUBSTITUTE(UPPER(C392)," ",""),"-","")</f>
        <v>FTR202688195</v>
      </c>
      <c r="E392" s="8">
        <f>Banka!D115</f>
        <v>24163</v>
      </c>
      <c r="F392" s="8" cm="1">
        <f t="array" ref="F392">SUMPRODUCT((SUBSTITUTE(SUBSTITUTE(UPPER(Defter!$D$5:$D$276)," ",""),"-","")=D392)*Defter!$E$5:$E$276)</f>
        <v>24163</v>
      </c>
      <c r="G392" s="8">
        <f>E392-F392</f>
        <v>0</v>
      </c>
      <c r="H392" cm="1">
        <f t="array" ref="H392">SUMPRODUCT((SUBSTITUTE(SUBSTITUTE(UPPER(Defter!$D$5:$D$276)," ",""),"-","")=D392)*1)</f>
        <v>1</v>
      </c>
      <c r="I392" t="str">
        <f>IF(H392=0,"Yalnız Bankada","Defterde Eşleşti")</f>
        <v>Defterde Eşleşti</v>
      </c>
      <c r="J392" t="str">
        <f>IF(I392="Yalnız Bankada","⚠ Defterde karşılık yok - kontrol","✓ Eşleşti")</f>
        <v>✓ Eşleşti</v>
      </c>
    </row>
    <row r="393" spans="1:10">
      <c r="A393" t="str">
        <f>Banka!A116</f>
        <v>B-0180</v>
      </c>
      <c r="B393" t="str">
        <f>Banka!B116</f>
        <v>Ufuk Gıda 3</v>
      </c>
      <c r="C393" t="str">
        <f>Banka!C116</f>
        <v>ftr 2026 95894</v>
      </c>
      <c r="D393" t="str">
        <f>SUBSTITUTE(SUBSTITUTE(UPPER(C393)," ",""),"-","")</f>
        <v>FTR202695894</v>
      </c>
      <c r="E393" s="8">
        <f>Banka!D116</f>
        <v>66668</v>
      </c>
      <c r="F393" s="8" cm="1">
        <f t="array" ref="F393">SUMPRODUCT((SUBSTITUTE(SUBSTITUTE(UPPER(Defter!$D$5:$D$276)," ",""),"-","")=D393)*Defter!$E$5:$E$276)</f>
        <v>66668</v>
      </c>
      <c r="G393" s="8">
        <f>E393-F393</f>
        <v>0</v>
      </c>
      <c r="H393" cm="1">
        <f t="array" ref="H393">SUMPRODUCT((SUBSTITUTE(SUBSTITUTE(UPPER(Defter!$D$5:$D$276)," ",""),"-","")=D393)*1)</f>
        <v>1</v>
      </c>
      <c r="I393" t="str">
        <f>IF(H393=0,"Yalnız Bankada","Defterde Eşleşti")</f>
        <v>Defterde Eşleşti</v>
      </c>
      <c r="J393" t="str">
        <f>IF(I393="Yalnız Bankada","⚠ Defterde karşılık yok - kontrol","✓ Eşleşti")</f>
        <v>✓ Eşleşti</v>
      </c>
    </row>
    <row r="394" spans="1:10">
      <c r="A394" t="str">
        <f>Banka!A117</f>
        <v>B-0068</v>
      </c>
      <c r="B394" t="str">
        <f>Banka!B117</f>
        <v>Atlas Otomotiv 2</v>
      </c>
      <c r="C394" t="str">
        <f>Banka!C117</f>
        <v>FTR 2026 96564</v>
      </c>
      <c r="D394" t="str">
        <f>SUBSTITUTE(SUBSTITUTE(UPPER(C394)," ",""),"-","")</f>
        <v>FTR202696564</v>
      </c>
      <c r="E394" s="8">
        <f>Banka!D117</f>
        <v>195563</v>
      </c>
      <c r="F394" s="8" cm="1">
        <f t="array" ref="F394">SUMPRODUCT((SUBSTITUTE(SUBSTITUTE(UPPER(Defter!$D$5:$D$276)," ",""),"-","")=D394)*Defter!$E$5:$E$276)</f>
        <v>195563</v>
      </c>
      <c r="G394" s="8">
        <f>E394-F394</f>
        <v>0</v>
      </c>
      <c r="H394" cm="1">
        <f t="array" ref="H394">SUMPRODUCT((SUBSTITUTE(SUBSTITUTE(UPPER(Defter!$D$5:$D$276)," ",""),"-","")=D394)*1)</f>
        <v>1</v>
      </c>
      <c r="I394" t="str">
        <f>IF(H394=0,"Yalnız Bankada","Defterde Eşleşti")</f>
        <v>Defterde Eşleşti</v>
      </c>
      <c r="J394" t="str">
        <f>IF(I394="Yalnız Bankada","⚠ Defterde karşılık yok - kontrol","✓ Eşleşti")</f>
        <v>✓ Eşleşti</v>
      </c>
    </row>
    <row r="395" spans="1:10">
      <c r="A395" t="str">
        <f>Banka!A118</f>
        <v>B-0151</v>
      </c>
      <c r="B395" t="str">
        <f>Banka!B118</f>
        <v>Liman Enerji 2</v>
      </c>
      <c r="C395" t="str">
        <f>Banka!C118</f>
        <v>FTR 2026 81722</v>
      </c>
      <c r="D395" t="str">
        <f>SUBSTITUTE(SUBSTITUTE(UPPER(C395)," ",""),"-","")</f>
        <v>FTR202681722</v>
      </c>
      <c r="E395" s="8">
        <f>Banka!D118</f>
        <v>75866</v>
      </c>
      <c r="F395" s="8" cm="1">
        <f t="array" ref="F395">SUMPRODUCT((SUBSTITUTE(SUBSTITUTE(UPPER(Defter!$D$5:$D$276)," ",""),"-","")=D395)*Defter!$E$5:$E$276)</f>
        <v>75866</v>
      </c>
      <c r="G395" s="8">
        <f>E395-F395</f>
        <v>0</v>
      </c>
      <c r="H395" cm="1">
        <f t="array" ref="H395">SUMPRODUCT((SUBSTITUTE(SUBSTITUTE(UPPER(Defter!$D$5:$D$276)," ",""),"-","")=D395)*1)</f>
        <v>1</v>
      </c>
      <c r="I395" t="str">
        <f>IF(H395=0,"Yalnız Bankada","Defterde Eşleşti")</f>
        <v>Defterde Eşleşti</v>
      </c>
      <c r="J395" t="str">
        <f>IF(I395="Yalnız Bankada","⚠ Defterde karşılık yok - kontrol","✓ Eşleşti")</f>
        <v>✓ Eşleşti</v>
      </c>
    </row>
    <row r="396" spans="1:10">
      <c r="A396" t="str">
        <f>Banka!A119</f>
        <v>B-0055</v>
      </c>
      <c r="B396" t="str">
        <f>Banka!B119</f>
        <v>Mavi Otomotiv 3</v>
      </c>
      <c r="C396" t="str">
        <f>Banka!C119</f>
        <v>ftr-2026-93302</v>
      </c>
      <c r="D396" t="str">
        <f>SUBSTITUTE(SUBSTITUTE(UPPER(C396)," ",""),"-","")</f>
        <v>FTR202693302</v>
      </c>
      <c r="E396" s="8">
        <f>Banka!D119</f>
        <v>31327</v>
      </c>
      <c r="F396" s="8" cm="1">
        <f t="array" ref="F396">SUMPRODUCT((SUBSTITUTE(SUBSTITUTE(UPPER(Defter!$D$5:$D$276)," ",""),"-","")=D396)*Defter!$E$5:$E$276)</f>
        <v>31327</v>
      </c>
      <c r="G396" s="8">
        <f>E396-F396</f>
        <v>0</v>
      </c>
      <c r="H396" cm="1">
        <f t="array" ref="H396">SUMPRODUCT((SUBSTITUTE(SUBSTITUTE(UPPER(Defter!$D$5:$D$276)," ",""),"-","")=D396)*1)</f>
        <v>1</v>
      </c>
      <c r="I396" t="str">
        <f>IF(H396=0,"Yalnız Bankada","Defterde Eşleşti")</f>
        <v>Defterde Eşleşti</v>
      </c>
      <c r="J396" t="str">
        <f>IF(I396="Yalnız Bankada","⚠ Defterde karşılık yok - kontrol","✓ Eşleşti")</f>
        <v>✓ Eşleşti</v>
      </c>
    </row>
    <row r="397" spans="1:10">
      <c r="A397" t="str">
        <f>Banka!A120</f>
        <v>B-0288</v>
      </c>
      <c r="B397" t="str">
        <f>Banka!B120</f>
        <v>Mavi Enerji 1</v>
      </c>
      <c r="C397" t="str">
        <f>Banka!C120</f>
        <v>FTR-2026-81827</v>
      </c>
      <c r="D397" t="str">
        <f>SUBSTITUTE(SUBSTITUTE(UPPER(C397)," ",""),"-","")</f>
        <v>FTR202681827</v>
      </c>
      <c r="E397" s="8">
        <f>Banka!D120</f>
        <v>206353</v>
      </c>
      <c r="F397" s="8" cm="1">
        <f t="array" ref="F397">SUMPRODUCT((SUBSTITUTE(SUBSTITUTE(UPPER(Defter!$D$5:$D$276)," ",""),"-","")=D397)*Defter!$E$5:$E$276)</f>
        <v>0</v>
      </c>
      <c r="G397" s="8">
        <f>E397-F397</f>
        <v>206353</v>
      </c>
      <c r="H397" cm="1">
        <f t="array" ref="H397">SUMPRODUCT((SUBSTITUTE(SUBSTITUTE(UPPER(Defter!$D$5:$D$276)," ",""),"-","")=D397)*1)</f>
        <v>0</v>
      </c>
      <c r="I397" t="str">
        <f>IF(H397=0,"Yalnız Bankada","Defterde Eşleşti")</f>
        <v>Yalnız Bankada</v>
      </c>
      <c r="J397" t="str">
        <f>IF(I397="Yalnız Bankada","⚠ Defterde karşılık yok - kontrol","✓ Eşleşti")</f>
        <v>⚠ Defterde karşılık yok - kontrol</v>
      </c>
    </row>
    <row r="398" spans="1:10">
      <c r="A398" t="str">
        <f>Banka!A121</f>
        <v>B-0203</v>
      </c>
      <c r="B398" t="str">
        <f>Banka!B121</f>
        <v>Rota Enerji 3</v>
      </c>
      <c r="C398" t="str">
        <f>Banka!C121</f>
        <v>ftr 2026 84236</v>
      </c>
      <c r="D398" t="str">
        <f>SUBSTITUTE(SUBSTITUTE(UPPER(C398)," ",""),"-","")</f>
        <v>FTR202684236</v>
      </c>
      <c r="E398" s="8">
        <f>Banka!D121</f>
        <v>218829</v>
      </c>
      <c r="F398" s="8" cm="1">
        <f t="array" ref="F398">SUMPRODUCT((SUBSTITUTE(SUBSTITUTE(UPPER(Defter!$D$5:$D$276)," ",""),"-","")=D398)*Defter!$E$5:$E$276)</f>
        <v>218829</v>
      </c>
      <c r="G398" s="8">
        <f>E398-F398</f>
        <v>0</v>
      </c>
      <c r="H398" cm="1">
        <f t="array" ref="H398">SUMPRODUCT((SUBSTITUTE(SUBSTITUTE(UPPER(Defter!$D$5:$D$276)," ",""),"-","")=D398)*1)</f>
        <v>1</v>
      </c>
      <c r="I398" t="str">
        <f>IF(H398=0,"Yalnız Bankada","Defterde Eşleşti")</f>
        <v>Defterde Eşleşti</v>
      </c>
      <c r="J398" t="str">
        <f>IF(I398="Yalnız Bankada","⚠ Defterde karşılık yok - kontrol","✓ Eşleşti")</f>
        <v>✓ Eşleşti</v>
      </c>
    </row>
    <row r="399" spans="1:10">
      <c r="A399" t="str">
        <f>Banka!A122</f>
        <v>B-0284</v>
      </c>
      <c r="B399" t="str">
        <f>Banka!B122</f>
        <v>Nehir Otomotiv 2</v>
      </c>
      <c r="C399" t="str">
        <f>Banka!C122</f>
        <v xml:space="preserve">  ftr 2026 31010 </v>
      </c>
      <c r="D399" t="str">
        <f>SUBSTITUTE(SUBSTITUTE(UPPER(C399)," ",""),"-","")</f>
        <v>FTR202631010</v>
      </c>
      <c r="E399" s="8">
        <f>Banka!D122</f>
        <v>81777</v>
      </c>
      <c r="F399" s="8" cm="1">
        <f t="array" ref="F399">SUMPRODUCT((SUBSTITUTE(SUBSTITUTE(UPPER(Defter!$D$5:$D$276)," ",""),"-","")=D399)*Defter!$E$5:$E$276)</f>
        <v>0</v>
      </c>
      <c r="G399" s="8">
        <f>E399-F399</f>
        <v>81777</v>
      </c>
      <c r="H399" cm="1">
        <f t="array" ref="H399">SUMPRODUCT((SUBSTITUTE(SUBSTITUTE(UPPER(Defter!$D$5:$D$276)," ",""),"-","")=D399)*1)</f>
        <v>0</v>
      </c>
      <c r="I399" t="str">
        <f>IF(H399=0,"Yalnız Bankada","Defterde Eşleşti")</f>
        <v>Yalnız Bankada</v>
      </c>
      <c r="J399" t="str">
        <f>IF(I399="Yalnız Bankada","⚠ Defterde karşılık yok - kontrol","✓ Eşleşti")</f>
        <v>⚠ Defterde karşılık yok - kontrol</v>
      </c>
    </row>
    <row r="400" spans="1:10">
      <c r="A400" t="str">
        <f>Banka!A123</f>
        <v>B-0103</v>
      </c>
      <c r="B400" t="str">
        <f>Banka!B123</f>
        <v>Güven Otomotiv 2</v>
      </c>
      <c r="C400" t="str">
        <f>Banka!C123</f>
        <v>FTR-2026-67155</v>
      </c>
      <c r="D400" t="str">
        <f>SUBSTITUTE(SUBSTITUTE(UPPER(C400)," ",""),"-","")</f>
        <v>FTR202667155</v>
      </c>
      <c r="E400" s="8">
        <f>Banka!D123</f>
        <v>233216</v>
      </c>
      <c r="F400" s="8" cm="1">
        <f t="array" ref="F400">SUMPRODUCT((SUBSTITUTE(SUBSTITUTE(UPPER(Defter!$D$5:$D$276)," ",""),"-","")=D400)*Defter!$E$5:$E$276)</f>
        <v>233216</v>
      </c>
      <c r="G400" s="8">
        <f>E400-F400</f>
        <v>0</v>
      </c>
      <c r="H400" cm="1">
        <f t="array" ref="H400">SUMPRODUCT((SUBSTITUTE(SUBSTITUTE(UPPER(Defter!$D$5:$D$276)," ",""),"-","")=D400)*1)</f>
        <v>1</v>
      </c>
      <c r="I400" t="str">
        <f>IF(H400=0,"Yalnız Bankada","Defterde Eşleşti")</f>
        <v>Defterde Eşleşti</v>
      </c>
      <c r="J400" t="str">
        <f>IF(I400="Yalnız Bankada","⚠ Defterde karşılık yok - kontrol","✓ Eşleşti")</f>
        <v>✓ Eşleşti</v>
      </c>
    </row>
    <row r="401" spans="1:10">
      <c r="A401" t="str">
        <f>Banka!A124</f>
        <v>B-0276</v>
      </c>
      <c r="B401" t="str">
        <f>Banka!B124</f>
        <v>Mavi Otomotiv 3</v>
      </c>
      <c r="C401" t="str">
        <f>Banka!C124</f>
        <v>ftr202673436</v>
      </c>
      <c r="D401" t="str">
        <f>SUBSTITUTE(SUBSTITUTE(UPPER(C401)," ",""),"-","")</f>
        <v>FTR202673436</v>
      </c>
      <c r="E401" s="8">
        <f>Banka!D124</f>
        <v>126085</v>
      </c>
      <c r="F401" s="8" cm="1">
        <f t="array" ref="F401">SUMPRODUCT((SUBSTITUTE(SUBSTITUTE(UPPER(Defter!$D$5:$D$276)," ",""),"-","")=D401)*Defter!$E$5:$E$276)</f>
        <v>0</v>
      </c>
      <c r="G401" s="8">
        <f>E401-F401</f>
        <v>126085</v>
      </c>
      <c r="H401" cm="1">
        <f t="array" ref="H401">SUMPRODUCT((SUBSTITUTE(SUBSTITUTE(UPPER(Defter!$D$5:$D$276)," ",""),"-","")=D401)*1)</f>
        <v>0</v>
      </c>
      <c r="I401" t="str">
        <f>IF(H401=0,"Yalnız Bankada","Defterde Eşleşti")</f>
        <v>Yalnız Bankada</v>
      </c>
      <c r="J401" t="str">
        <f>IF(I401="Yalnız Bankada","⚠ Defterde karşılık yok - kontrol","✓ Eşleşti")</f>
        <v>⚠ Defterde karşılık yok - kontrol</v>
      </c>
    </row>
    <row r="402" spans="1:10">
      <c r="A402" t="str">
        <f>Banka!A125</f>
        <v>B-0225</v>
      </c>
      <c r="B402" t="str">
        <f>Banka!B125</f>
        <v>Güven Endüstri 1</v>
      </c>
      <c r="C402" t="str">
        <f>Banka!C125</f>
        <v xml:space="preserve">  ftr-2026-92542 </v>
      </c>
      <c r="D402" t="str">
        <f>SUBSTITUTE(SUBSTITUTE(UPPER(C402)," ",""),"-","")</f>
        <v>FTR202692542</v>
      </c>
      <c r="E402" s="8">
        <f>Banka!D125</f>
        <v>30969</v>
      </c>
      <c r="F402" s="8" cm="1">
        <f t="array" ref="F402">SUMPRODUCT((SUBSTITUTE(SUBSTITUTE(UPPER(Defter!$D$5:$D$276)," ",""),"-","")=D402)*Defter!$E$5:$E$276)</f>
        <v>30969</v>
      </c>
      <c r="G402" s="8">
        <f>E402-F402</f>
        <v>0</v>
      </c>
      <c r="H402" cm="1">
        <f t="array" ref="H402">SUMPRODUCT((SUBSTITUTE(SUBSTITUTE(UPPER(Defter!$D$5:$D$276)," ",""),"-","")=D402)*1)</f>
        <v>1</v>
      </c>
      <c r="I402" t="str">
        <f>IF(H402=0,"Yalnız Bankada","Defterde Eşleşti")</f>
        <v>Defterde Eşleşti</v>
      </c>
      <c r="J402" t="str">
        <f>IF(I402="Yalnız Bankada","⚠ Defterde karşılık yok - kontrol","✓ Eşleşti")</f>
        <v>✓ Eşleşti</v>
      </c>
    </row>
    <row r="403" spans="1:10">
      <c r="A403" t="str">
        <f>Banka!A126</f>
        <v>B-0278</v>
      </c>
      <c r="B403" t="str">
        <f>Banka!B126</f>
        <v>Atlas Gıda 3</v>
      </c>
      <c r="C403" t="str">
        <f>Banka!C126</f>
        <v>FTR-2026-24615</v>
      </c>
      <c r="D403" t="str">
        <f>SUBSTITUTE(SUBSTITUTE(UPPER(C403)," ",""),"-","")</f>
        <v>FTR202624615</v>
      </c>
      <c r="E403" s="8">
        <f>Banka!D126</f>
        <v>155283</v>
      </c>
      <c r="F403" s="8" cm="1">
        <f t="array" ref="F403">SUMPRODUCT((SUBSTITUTE(SUBSTITUTE(UPPER(Defter!$D$5:$D$276)," ",""),"-","")=D403)*Defter!$E$5:$E$276)</f>
        <v>0</v>
      </c>
      <c r="G403" s="8">
        <f>E403-F403</f>
        <v>155283</v>
      </c>
      <c r="H403" cm="1">
        <f t="array" ref="H403">SUMPRODUCT((SUBSTITUTE(SUBSTITUTE(UPPER(Defter!$D$5:$D$276)," ",""),"-","")=D403)*1)</f>
        <v>0</v>
      </c>
      <c r="I403" t="str">
        <f>IF(H403=0,"Yalnız Bankada","Defterde Eşleşti")</f>
        <v>Yalnız Bankada</v>
      </c>
      <c r="J403" t="str">
        <f>IF(I403="Yalnız Bankada","⚠ Defterde karşılık yok - kontrol","✓ Eşleşti")</f>
        <v>⚠ Defterde karşılık yok - kontrol</v>
      </c>
    </row>
    <row r="404" spans="1:10">
      <c r="A404" t="str">
        <f>Banka!A127</f>
        <v>B-0161</v>
      </c>
      <c r="B404" t="str">
        <f>Banka!B127</f>
        <v>Doruk Lojistik 2</v>
      </c>
      <c r="C404" t="str">
        <f>Banka!C127</f>
        <v xml:space="preserve">  FTR 2026 77299 </v>
      </c>
      <c r="D404" t="str">
        <f>SUBSTITUTE(SUBSTITUTE(UPPER(C404)," ",""),"-","")</f>
        <v>FTR202677299</v>
      </c>
      <c r="E404" s="8">
        <f>Banka!D127</f>
        <v>244678</v>
      </c>
      <c r="F404" s="8" cm="1">
        <f t="array" ref="F404">SUMPRODUCT((SUBSTITUTE(SUBSTITUTE(UPPER(Defter!$D$5:$D$276)," ",""),"-","")=D404)*Defter!$E$5:$E$276)</f>
        <v>244678</v>
      </c>
      <c r="G404" s="8">
        <f>E404-F404</f>
        <v>0</v>
      </c>
      <c r="H404" cm="1">
        <f t="array" ref="H404">SUMPRODUCT((SUBSTITUTE(SUBSTITUTE(UPPER(Defter!$D$5:$D$276)," ",""),"-","")=D404)*1)</f>
        <v>1</v>
      </c>
      <c r="I404" t="str">
        <f>IF(H404=0,"Yalnız Bankada","Defterde Eşleşti")</f>
        <v>Defterde Eşleşti</v>
      </c>
      <c r="J404" t="str">
        <f>IF(I404="Yalnız Bankada","⚠ Defterde karşılık yok - kontrol","✓ Eşleşti")</f>
        <v>✓ Eşleşti</v>
      </c>
    </row>
    <row r="405" spans="1:10">
      <c r="A405" t="str">
        <f>Banka!A128</f>
        <v>B-0155</v>
      </c>
      <c r="B405" t="str">
        <f>Banka!B128</f>
        <v>Hazar Gıda 2</v>
      </c>
      <c r="C405" t="str">
        <f>Banka!C128</f>
        <v xml:space="preserve">  ftr-2026-80016 </v>
      </c>
      <c r="D405" t="str">
        <f>SUBSTITUTE(SUBSTITUTE(UPPER(C405)," ",""),"-","")</f>
        <v>FTR202680016</v>
      </c>
      <c r="E405" s="8">
        <f>Banka!D128</f>
        <v>162358</v>
      </c>
      <c r="F405" s="8" cm="1">
        <f t="array" ref="F405">SUMPRODUCT((SUBSTITUTE(SUBSTITUTE(UPPER(Defter!$D$5:$D$276)," ",""),"-","")=D405)*Defter!$E$5:$E$276)</f>
        <v>162358</v>
      </c>
      <c r="G405" s="8">
        <f>E405-F405</f>
        <v>0</v>
      </c>
      <c r="H405" cm="1">
        <f t="array" ref="H405">SUMPRODUCT((SUBSTITUTE(SUBSTITUTE(UPPER(Defter!$D$5:$D$276)," ",""),"-","")=D405)*1)</f>
        <v>1</v>
      </c>
      <c r="I405" t="str">
        <f>IF(H405=0,"Yalnız Bankada","Defterde Eşleşti")</f>
        <v>Defterde Eşleşti</v>
      </c>
      <c r="J405" t="str">
        <f>IF(I405="Yalnız Bankada","⚠ Defterde karşılık yok - kontrol","✓ Eşleşti")</f>
        <v>✓ Eşleşti</v>
      </c>
    </row>
    <row r="406" spans="1:10">
      <c r="A406" t="str">
        <f>Banka!A129</f>
        <v>B-0181</v>
      </c>
      <c r="B406" t="str">
        <f>Banka!B129</f>
        <v>Rota Teknoloji 1</v>
      </c>
      <c r="C406" t="str">
        <f>Banka!C129</f>
        <v>FTR-2026-43507</v>
      </c>
      <c r="D406" t="str">
        <f>SUBSTITUTE(SUBSTITUTE(UPPER(C406)," ",""),"-","")</f>
        <v>FTR202643507</v>
      </c>
      <c r="E406" s="8">
        <f>Banka!D129</f>
        <v>110770</v>
      </c>
      <c r="F406" s="8" cm="1">
        <f t="array" ref="F406">SUMPRODUCT((SUBSTITUTE(SUBSTITUTE(UPPER(Defter!$D$5:$D$276)," ",""),"-","")=D406)*Defter!$E$5:$E$276)</f>
        <v>110770</v>
      </c>
      <c r="G406" s="8">
        <f>E406-F406</f>
        <v>0</v>
      </c>
      <c r="H406" cm="1">
        <f t="array" ref="H406">SUMPRODUCT((SUBSTITUTE(SUBSTITUTE(UPPER(Defter!$D$5:$D$276)," ",""),"-","")=D406)*1)</f>
        <v>1</v>
      </c>
      <c r="I406" t="str">
        <f>IF(H406=0,"Yalnız Bankada","Defterde Eşleşti")</f>
        <v>Defterde Eşleşti</v>
      </c>
      <c r="J406" t="str">
        <f>IF(I406="Yalnız Bankada","⚠ Defterde karşılık yok - kontrol","✓ Eşleşti")</f>
        <v>✓ Eşleşti</v>
      </c>
    </row>
    <row r="407" spans="1:10">
      <c r="A407" t="str">
        <f>Banka!A130</f>
        <v>B-0128</v>
      </c>
      <c r="B407" t="str">
        <f>Banka!B130</f>
        <v>Atlas Gıda 3</v>
      </c>
      <c r="C407" t="str">
        <f>Banka!C130</f>
        <v xml:space="preserve">  ftr202659239 </v>
      </c>
      <c r="D407" t="str">
        <f>SUBSTITUTE(SUBSTITUTE(UPPER(C407)," ",""),"-","")</f>
        <v>FTR202659239</v>
      </c>
      <c r="E407" s="8">
        <f>Banka!D130</f>
        <v>202629</v>
      </c>
      <c r="F407" s="8" cm="1">
        <f t="array" ref="F407">SUMPRODUCT((SUBSTITUTE(SUBSTITUTE(UPPER(Defter!$D$5:$D$276)," ",""),"-","")=D407)*Defter!$E$5:$E$276)</f>
        <v>202629</v>
      </c>
      <c r="G407" s="8">
        <f>E407-F407</f>
        <v>0</v>
      </c>
      <c r="H407" cm="1">
        <f t="array" ref="H407">SUMPRODUCT((SUBSTITUTE(SUBSTITUTE(UPPER(Defter!$D$5:$D$276)," ",""),"-","")=D407)*1)</f>
        <v>1</v>
      </c>
      <c r="I407" t="str">
        <f>IF(H407=0,"Yalnız Bankada","Defterde Eşleşti")</f>
        <v>Defterde Eşleşti</v>
      </c>
      <c r="J407" t="str">
        <f>IF(I407="Yalnız Bankada","⚠ Defterde karşılık yok - kontrol","✓ Eşleşti")</f>
        <v>✓ Eşleşti</v>
      </c>
    </row>
    <row r="408" spans="1:10">
      <c r="A408" t="str">
        <f>Banka!A131</f>
        <v>B-0129</v>
      </c>
      <c r="B408" t="str">
        <f>Banka!B131</f>
        <v>Güven Gıda 3</v>
      </c>
      <c r="C408" t="str">
        <f>Banka!C131</f>
        <v>ftr202642697</v>
      </c>
      <c r="D408" t="str">
        <f>SUBSTITUTE(SUBSTITUTE(UPPER(C408)," ",""),"-","")</f>
        <v>FTR202642697</v>
      </c>
      <c r="E408" s="8">
        <f>Banka!D131</f>
        <v>234722</v>
      </c>
      <c r="F408" s="8" cm="1">
        <f t="array" ref="F408">SUMPRODUCT((SUBSTITUTE(SUBSTITUTE(UPPER(Defter!$D$5:$D$276)," ",""),"-","")=D408)*Defter!$E$5:$E$276)</f>
        <v>234722</v>
      </c>
      <c r="G408" s="8">
        <f>E408-F408</f>
        <v>0</v>
      </c>
      <c r="H408" cm="1">
        <f t="array" ref="H408">SUMPRODUCT((SUBSTITUTE(SUBSTITUTE(UPPER(Defter!$D$5:$D$276)," ",""),"-","")=D408)*1)</f>
        <v>1</v>
      </c>
      <c r="I408" t="str">
        <f>IF(H408=0,"Yalnız Bankada","Defterde Eşleşti")</f>
        <v>Defterde Eşleşti</v>
      </c>
      <c r="J408" t="str">
        <f>IF(I408="Yalnız Bankada","⚠ Defterde karşılık yok - kontrol","✓ Eşleşti")</f>
        <v>✓ Eşleşti</v>
      </c>
    </row>
    <row r="409" spans="1:10">
      <c r="A409" t="str">
        <f>Banka!A132</f>
        <v>B-0020</v>
      </c>
      <c r="B409" t="str">
        <f>Banka!B132</f>
        <v>Rota Enerji 3</v>
      </c>
      <c r="C409" t="str">
        <f>Banka!C132</f>
        <v>ftr-2026-71263</v>
      </c>
      <c r="D409" t="str">
        <f>SUBSTITUTE(SUBSTITUTE(UPPER(C409)," ",""),"-","")</f>
        <v>FTR202671263</v>
      </c>
      <c r="E409" s="8">
        <f>Banka!D132</f>
        <v>149023</v>
      </c>
      <c r="F409" s="8" cm="1">
        <f t="array" ref="F409">SUMPRODUCT((SUBSTITUTE(SUBSTITUTE(UPPER(Defter!$D$5:$D$276)," ",""),"-","")=D409)*Defter!$E$5:$E$276)</f>
        <v>149023</v>
      </c>
      <c r="G409" s="8">
        <f>E409-F409</f>
        <v>0</v>
      </c>
      <c r="H409" cm="1">
        <f t="array" ref="H409">SUMPRODUCT((SUBSTITUTE(SUBSTITUTE(UPPER(Defter!$D$5:$D$276)," ",""),"-","")=D409)*1)</f>
        <v>1</v>
      </c>
      <c r="I409" t="str">
        <f>IF(H409=0,"Yalnız Bankada","Defterde Eşleşti")</f>
        <v>Defterde Eşleşti</v>
      </c>
      <c r="J409" t="str">
        <f>IF(I409="Yalnız Bankada","⚠ Defterde karşılık yok - kontrol","✓ Eşleşti")</f>
        <v>✓ Eşleşti</v>
      </c>
    </row>
    <row r="410" spans="1:10">
      <c r="A410" t="str">
        <f>Banka!A133</f>
        <v>B-0290</v>
      </c>
      <c r="B410" t="str">
        <f>Banka!B133</f>
        <v>Sentez Endüstri 3</v>
      </c>
      <c r="C410" t="str">
        <f>Banka!C133</f>
        <v xml:space="preserve">  ftr 2026 83678 </v>
      </c>
      <c r="D410" t="str">
        <f>SUBSTITUTE(SUBSTITUTE(UPPER(C410)," ",""),"-","")</f>
        <v>FTR202683678</v>
      </c>
      <c r="E410" s="8">
        <f>Banka!D133</f>
        <v>59426</v>
      </c>
      <c r="F410" s="8" cm="1">
        <f t="array" ref="F410">SUMPRODUCT((SUBSTITUTE(SUBSTITUTE(UPPER(Defter!$D$5:$D$276)," ",""),"-","")=D410)*Defter!$E$5:$E$276)</f>
        <v>132561</v>
      </c>
      <c r="G410" s="8">
        <f>E410-F410</f>
        <v>-73135</v>
      </c>
      <c r="H410" cm="1">
        <f t="array" ref="H410">SUMPRODUCT((SUBSTITUTE(SUBSTITUTE(UPPER(Defter!$D$5:$D$276)," ",""),"-","")=D410)*1)</f>
        <v>1</v>
      </c>
      <c r="I410" t="str">
        <f>IF(H410=0,"Yalnız Bankada","Defterde Eşleşti")</f>
        <v>Defterde Eşleşti</v>
      </c>
      <c r="J410" t="str">
        <f>IF(I410="Yalnız Bankada","⚠ Defterde karşılık yok - kontrol","✓ Eşleşti")</f>
        <v>✓ Eşleşti</v>
      </c>
    </row>
    <row r="411" spans="1:10">
      <c r="A411" t="str">
        <f>Banka!A134</f>
        <v>B-0106</v>
      </c>
      <c r="B411" t="str">
        <f>Banka!B134</f>
        <v>Ufuk Otomotiv 2</v>
      </c>
      <c r="C411" t="str">
        <f>Banka!C134</f>
        <v xml:space="preserve">  FTR 2026 78987 </v>
      </c>
      <c r="D411" t="str">
        <f>SUBSTITUTE(SUBSTITUTE(UPPER(C411)," ",""),"-","")</f>
        <v>FTR202678987</v>
      </c>
      <c r="E411" s="8">
        <f>Banka!D134</f>
        <v>140159</v>
      </c>
      <c r="F411" s="8" cm="1">
        <f t="array" ref="F411">SUMPRODUCT((SUBSTITUTE(SUBSTITUTE(UPPER(Defter!$D$5:$D$276)," ",""),"-","")=D411)*Defter!$E$5:$E$276)</f>
        <v>140159</v>
      </c>
      <c r="G411" s="8">
        <f>E411-F411</f>
        <v>0</v>
      </c>
      <c r="H411" cm="1">
        <f t="array" ref="H411">SUMPRODUCT((SUBSTITUTE(SUBSTITUTE(UPPER(Defter!$D$5:$D$276)," ",""),"-","")=D411)*1)</f>
        <v>1</v>
      </c>
      <c r="I411" t="str">
        <f>IF(H411=0,"Yalnız Bankada","Defterde Eşleşti")</f>
        <v>Defterde Eşleşti</v>
      </c>
      <c r="J411" t="str">
        <f>IF(I411="Yalnız Bankada","⚠ Defterde karşılık yok - kontrol","✓ Eşleşti")</f>
        <v>✓ Eşleşti</v>
      </c>
    </row>
    <row r="412" spans="1:10">
      <c r="A412" t="str">
        <f>Banka!A135</f>
        <v>B-0143</v>
      </c>
      <c r="B412" t="str">
        <f>Banka!B135</f>
        <v>Mavi Otomotiv 3</v>
      </c>
      <c r="C412" t="str">
        <f>Banka!C135</f>
        <v xml:space="preserve">  ftr 2026 90750 </v>
      </c>
      <c r="D412" t="str">
        <f>SUBSTITUTE(SUBSTITUTE(UPPER(C412)," ",""),"-","")</f>
        <v>FTR202690750</v>
      </c>
      <c r="E412" s="8">
        <f>Banka!D135</f>
        <v>68860</v>
      </c>
      <c r="F412" s="8" cm="1">
        <f t="array" ref="F412">SUMPRODUCT((SUBSTITUTE(SUBSTITUTE(UPPER(Defter!$D$5:$D$276)," ",""),"-","")=D412)*Defter!$E$5:$E$276)</f>
        <v>68860</v>
      </c>
      <c r="G412" s="8">
        <f>E412-F412</f>
        <v>0</v>
      </c>
      <c r="H412" cm="1">
        <f t="array" ref="H412">SUMPRODUCT((SUBSTITUTE(SUBSTITUTE(UPPER(Defter!$D$5:$D$276)," ",""),"-","")=D412)*1)</f>
        <v>1</v>
      </c>
      <c r="I412" t="str">
        <f>IF(H412=0,"Yalnız Bankada","Defterde Eşleşti")</f>
        <v>Defterde Eşleşti</v>
      </c>
      <c r="J412" t="str">
        <f>IF(I412="Yalnız Bankada","⚠ Defterde karşılık yok - kontrol","✓ Eşleşti")</f>
        <v>✓ Eşleşti</v>
      </c>
    </row>
    <row r="413" spans="1:10">
      <c r="A413" t="str">
        <f>Banka!A136</f>
        <v>B-0025</v>
      </c>
      <c r="B413" t="str">
        <f>Banka!B136</f>
        <v>Mavi Endüstri 2</v>
      </c>
      <c r="C413" t="str">
        <f>Banka!C136</f>
        <v>FTR 2026 56523</v>
      </c>
      <c r="D413" t="str">
        <f>SUBSTITUTE(SUBSTITUTE(UPPER(C413)," ",""),"-","")</f>
        <v>FTR202656523</v>
      </c>
      <c r="E413" s="8">
        <f>Banka!D136</f>
        <v>69945</v>
      </c>
      <c r="F413" s="8" cm="1">
        <f t="array" ref="F413">SUMPRODUCT((SUBSTITUTE(SUBSTITUTE(UPPER(Defter!$D$5:$D$276)," ",""),"-","")=D413)*Defter!$E$5:$E$276)</f>
        <v>69945</v>
      </c>
      <c r="G413" s="8">
        <f>E413-F413</f>
        <v>0</v>
      </c>
      <c r="H413" cm="1">
        <f t="array" ref="H413">SUMPRODUCT((SUBSTITUTE(SUBSTITUTE(UPPER(Defter!$D$5:$D$276)," ",""),"-","")=D413)*1)</f>
        <v>1</v>
      </c>
      <c r="I413" t="str">
        <f>IF(H413=0,"Yalnız Bankada","Defterde Eşleşti")</f>
        <v>Defterde Eşleşti</v>
      </c>
      <c r="J413" t="str">
        <f>IF(I413="Yalnız Bankada","⚠ Defterde karşılık yok - kontrol","✓ Eşleşti")</f>
        <v>✓ Eşleşti</v>
      </c>
    </row>
    <row r="414" spans="1:10">
      <c r="A414" t="str">
        <f>Banka!A137</f>
        <v>B-0287</v>
      </c>
      <c r="B414" t="str">
        <f>Banka!B137</f>
        <v>Nehir Otomotiv 2</v>
      </c>
      <c r="C414" t="str">
        <f>Banka!C137</f>
        <v>FTR-2026-54549</v>
      </c>
      <c r="D414" t="str">
        <f>SUBSTITUTE(SUBSTITUTE(UPPER(C414)," ",""),"-","")</f>
        <v>FTR202654549</v>
      </c>
      <c r="E414" s="8">
        <f>Banka!D137</f>
        <v>80731</v>
      </c>
      <c r="F414" s="8" cm="1">
        <f t="array" ref="F414">SUMPRODUCT((SUBSTITUTE(SUBSTITUTE(UPPER(Defter!$D$5:$D$276)," ",""),"-","")=D414)*Defter!$E$5:$E$276)</f>
        <v>0</v>
      </c>
      <c r="G414" s="8">
        <f>E414-F414</f>
        <v>80731</v>
      </c>
      <c r="H414" cm="1">
        <f t="array" ref="H414">SUMPRODUCT((SUBSTITUTE(SUBSTITUTE(UPPER(Defter!$D$5:$D$276)," ",""),"-","")=D414)*1)</f>
        <v>0</v>
      </c>
      <c r="I414" t="str">
        <f>IF(H414=0,"Yalnız Bankada","Defterde Eşleşti")</f>
        <v>Yalnız Bankada</v>
      </c>
      <c r="J414" t="str">
        <f>IF(I414="Yalnız Bankada","⚠ Defterde karşılık yok - kontrol","✓ Eşleşti")</f>
        <v>⚠ Defterde karşılık yok - kontrol</v>
      </c>
    </row>
    <row r="415" spans="1:10">
      <c r="A415" t="str">
        <f>Banka!A138</f>
        <v>B-0004</v>
      </c>
      <c r="B415" t="str">
        <f>Banka!B138</f>
        <v>Sentez Endüstri 3</v>
      </c>
      <c r="C415" t="str">
        <f>Banka!C138</f>
        <v>ftr-2026-39026</v>
      </c>
      <c r="D415" t="str">
        <f>SUBSTITUTE(SUBSTITUTE(UPPER(C415)," ",""),"-","")</f>
        <v>FTR202639026</v>
      </c>
      <c r="E415" s="8">
        <f>Banka!D138</f>
        <v>254736</v>
      </c>
      <c r="F415" s="8" cm="1">
        <f t="array" ref="F415">SUMPRODUCT((SUBSTITUTE(SUBSTITUTE(UPPER(Defter!$D$5:$D$276)," ",""),"-","")=D415)*Defter!$E$5:$E$276)</f>
        <v>254736</v>
      </c>
      <c r="G415" s="8">
        <f>E415-F415</f>
        <v>0</v>
      </c>
      <c r="H415" cm="1">
        <f t="array" ref="H415">SUMPRODUCT((SUBSTITUTE(SUBSTITUTE(UPPER(Defter!$D$5:$D$276)," ",""),"-","")=D415)*1)</f>
        <v>1</v>
      </c>
      <c r="I415" t="str">
        <f>IF(H415=0,"Yalnız Bankada","Defterde Eşleşti")</f>
        <v>Defterde Eşleşti</v>
      </c>
      <c r="J415" t="str">
        <f>IF(I415="Yalnız Bankada","⚠ Defterde karşılık yok - kontrol","✓ Eşleşti")</f>
        <v>✓ Eşleşti</v>
      </c>
    </row>
    <row r="416" spans="1:10">
      <c r="A416" t="str">
        <f>Banka!A139</f>
        <v>B-0040</v>
      </c>
      <c r="B416" t="str">
        <f>Banka!B139</f>
        <v>Doruk Enerji 3</v>
      </c>
      <c r="C416" t="str">
        <f>Banka!C139</f>
        <v>ftr 2026 72973</v>
      </c>
      <c r="D416" t="str">
        <f>SUBSTITUTE(SUBSTITUTE(UPPER(C416)," ",""),"-","")</f>
        <v>FTR202672973</v>
      </c>
      <c r="E416" s="8">
        <f>Banka!D139</f>
        <v>153122</v>
      </c>
      <c r="F416" s="8" cm="1">
        <f t="array" ref="F416">SUMPRODUCT((SUBSTITUTE(SUBSTITUTE(UPPER(Defter!$D$5:$D$276)," ",""),"-","")=D416)*Defter!$E$5:$E$276)</f>
        <v>153122</v>
      </c>
      <c r="G416" s="8">
        <f>E416-F416</f>
        <v>0</v>
      </c>
      <c r="H416" cm="1">
        <f t="array" ref="H416">SUMPRODUCT((SUBSTITUTE(SUBSTITUTE(UPPER(Defter!$D$5:$D$276)," ",""),"-","")=D416)*1)</f>
        <v>1</v>
      </c>
      <c r="I416" t="str">
        <f>IF(H416=0,"Yalnız Bankada","Defterde Eşleşti")</f>
        <v>Defterde Eşleşti</v>
      </c>
      <c r="J416" t="str">
        <f>IF(I416="Yalnız Bankada","⚠ Defterde karşılık yok - kontrol","✓ Eşleşti")</f>
        <v>✓ Eşleşti</v>
      </c>
    </row>
    <row r="417" spans="1:10">
      <c r="A417" t="str">
        <f>Banka!A140</f>
        <v>B-0076</v>
      </c>
      <c r="B417" t="str">
        <f>Banka!B140</f>
        <v>Orion Otomotiv 1</v>
      </c>
      <c r="C417" t="str">
        <f>Banka!C140</f>
        <v>FTR 2026 94960</v>
      </c>
      <c r="D417" t="str">
        <f>SUBSTITUTE(SUBSTITUTE(UPPER(C417)," ",""),"-","")</f>
        <v>FTR202694960</v>
      </c>
      <c r="E417" s="8">
        <f>Banka!D140</f>
        <v>138807</v>
      </c>
      <c r="F417" s="8" cm="1">
        <f t="array" ref="F417">SUMPRODUCT((SUBSTITUTE(SUBSTITUTE(UPPER(Defter!$D$5:$D$276)," ",""),"-","")=D417)*Defter!$E$5:$E$276)</f>
        <v>138807</v>
      </c>
      <c r="G417" s="8">
        <f>E417-F417</f>
        <v>0</v>
      </c>
      <c r="H417" cm="1">
        <f t="array" ref="H417">SUMPRODUCT((SUBSTITUTE(SUBSTITUTE(UPPER(Defter!$D$5:$D$276)," ",""),"-","")=D417)*1)</f>
        <v>1</v>
      </c>
      <c r="I417" t="str">
        <f>IF(H417=0,"Yalnız Bankada","Defterde Eşleşti")</f>
        <v>Defterde Eşleşti</v>
      </c>
      <c r="J417" t="str">
        <f>IF(I417="Yalnız Bankada","⚠ Defterde karşılık yok - kontrol","✓ Eşleşti")</f>
        <v>✓ Eşleşti</v>
      </c>
    </row>
    <row r="418" spans="1:10">
      <c r="A418" t="str">
        <f>Banka!A141</f>
        <v>B-0264</v>
      </c>
      <c r="B418" t="str">
        <f>Banka!B141</f>
        <v>Doruk Lojistik 2</v>
      </c>
      <c r="C418" t="str">
        <f>Banka!C141</f>
        <v xml:space="preserve">  ftr-2026-52430 </v>
      </c>
      <c r="D418" t="str">
        <f>SUBSTITUTE(SUBSTITUTE(UPPER(C418)," ",""),"-","")</f>
        <v>FTR202652430</v>
      </c>
      <c r="E418" s="8">
        <f>Banka!D141</f>
        <v>73937</v>
      </c>
      <c r="F418" s="8" cm="1">
        <f t="array" ref="F418">SUMPRODUCT((SUBSTITUTE(SUBSTITUTE(UPPER(Defter!$D$5:$D$276)," ",""),"-","")=D418)*Defter!$E$5:$E$276)</f>
        <v>74736</v>
      </c>
      <c r="G418" s="8">
        <f>E418-F418</f>
        <v>-799</v>
      </c>
      <c r="H418" cm="1">
        <f t="array" ref="H418">SUMPRODUCT((SUBSTITUTE(SUBSTITUTE(UPPER(Defter!$D$5:$D$276)," ",""),"-","")=D418)*1)</f>
        <v>1</v>
      </c>
      <c r="I418" t="str">
        <f>IF(H418=0,"Yalnız Bankada","Defterde Eşleşti")</f>
        <v>Defterde Eşleşti</v>
      </c>
      <c r="J418" t="str">
        <f>IF(I418="Yalnız Bankada","⚠ Defterde karşılık yok - kontrol","✓ Eşleşti")</f>
        <v>✓ Eşleşti</v>
      </c>
    </row>
    <row r="419" spans="1:10">
      <c r="A419" t="str">
        <f>Banka!A142</f>
        <v>B-0064</v>
      </c>
      <c r="B419" t="str">
        <f>Banka!B142</f>
        <v>Ufuk Gıda 3</v>
      </c>
      <c r="C419" t="str">
        <f>Banka!C142</f>
        <v>ftr 2026 88397</v>
      </c>
      <c r="D419" t="str">
        <f>SUBSTITUTE(SUBSTITUTE(UPPER(C419)," ",""),"-","")</f>
        <v>FTR202688397</v>
      </c>
      <c r="E419" s="8">
        <f>Banka!D142</f>
        <v>259880</v>
      </c>
      <c r="F419" s="8" cm="1">
        <f t="array" ref="F419">SUMPRODUCT((SUBSTITUTE(SUBSTITUTE(UPPER(Defter!$D$5:$D$276)," ",""),"-","")=D419)*Defter!$E$5:$E$276)</f>
        <v>259880</v>
      </c>
      <c r="G419" s="8">
        <f>E419-F419</f>
        <v>0</v>
      </c>
      <c r="H419" cm="1">
        <f t="array" ref="H419">SUMPRODUCT((SUBSTITUTE(SUBSTITUTE(UPPER(Defter!$D$5:$D$276)," ",""),"-","")=D419)*1)</f>
        <v>1</v>
      </c>
      <c r="I419" t="str">
        <f>IF(H419=0,"Yalnız Bankada","Defterde Eşleşti")</f>
        <v>Defterde Eşleşti</v>
      </c>
      <c r="J419" t="str">
        <f>IF(I419="Yalnız Bankada","⚠ Defterde karşılık yok - kontrol","✓ Eşleşti")</f>
        <v>✓ Eşleşti</v>
      </c>
    </row>
    <row r="420" spans="1:10">
      <c r="A420" t="str">
        <f>Banka!A143</f>
        <v>B-0107</v>
      </c>
      <c r="B420" t="str">
        <f>Banka!B143</f>
        <v>Eksen Enerji 2</v>
      </c>
      <c r="C420" t="str">
        <f>Banka!C143</f>
        <v xml:space="preserve">  ftr 2026 54479 </v>
      </c>
      <c r="D420" t="str">
        <f>SUBSTITUTE(SUBSTITUTE(UPPER(C420)," ",""),"-","")</f>
        <v>FTR202654479</v>
      </c>
      <c r="E420" s="8">
        <f>Banka!D143</f>
        <v>154751</v>
      </c>
      <c r="F420" s="8" cm="1">
        <f t="array" ref="F420">SUMPRODUCT((SUBSTITUTE(SUBSTITUTE(UPPER(Defter!$D$5:$D$276)," ",""),"-","")=D420)*Defter!$E$5:$E$276)</f>
        <v>154751</v>
      </c>
      <c r="G420" s="8">
        <f>E420-F420</f>
        <v>0</v>
      </c>
      <c r="H420" cm="1">
        <f t="array" ref="H420">SUMPRODUCT((SUBSTITUTE(SUBSTITUTE(UPPER(Defter!$D$5:$D$276)," ",""),"-","")=D420)*1)</f>
        <v>1</v>
      </c>
      <c r="I420" t="str">
        <f>IF(H420=0,"Yalnız Bankada","Defterde Eşleşti")</f>
        <v>Defterde Eşleşti</v>
      </c>
      <c r="J420" t="str">
        <f>IF(I420="Yalnız Bankada","⚠ Defterde karşılık yok - kontrol","✓ Eşleşti")</f>
        <v>✓ Eşleşti</v>
      </c>
    </row>
    <row r="421" spans="1:10">
      <c r="A421" t="str">
        <f>Banka!A144</f>
        <v>B-0030</v>
      </c>
      <c r="B421" t="str">
        <f>Banka!B144</f>
        <v>Liman Enerji 2</v>
      </c>
      <c r="C421" t="str">
        <f>Banka!C144</f>
        <v>ftr 2026 61000</v>
      </c>
      <c r="D421" t="str">
        <f>SUBSTITUTE(SUBSTITUTE(UPPER(C421)," ",""),"-","")</f>
        <v>FTR202661000</v>
      </c>
      <c r="E421" s="8">
        <f>Banka!D144</f>
        <v>93278</v>
      </c>
      <c r="F421" s="8" cm="1">
        <f t="array" ref="F421">SUMPRODUCT((SUBSTITUTE(SUBSTITUTE(UPPER(Defter!$D$5:$D$276)," ",""),"-","")=D421)*Defter!$E$5:$E$276)</f>
        <v>93278</v>
      </c>
      <c r="G421" s="8">
        <f>E421-F421</f>
        <v>0</v>
      </c>
      <c r="H421" cm="1">
        <f t="array" ref="H421">SUMPRODUCT((SUBSTITUTE(SUBSTITUTE(UPPER(Defter!$D$5:$D$276)," ",""),"-","")=D421)*1)</f>
        <v>1</v>
      </c>
      <c r="I421" t="str">
        <f>IF(H421=0,"Yalnız Bankada","Defterde Eşleşti")</f>
        <v>Defterde Eşleşti</v>
      </c>
      <c r="J421" t="str">
        <f>IF(I421="Yalnız Bankada","⚠ Defterde karşılık yok - kontrol","✓ Eşleşti")</f>
        <v>✓ Eşleşti</v>
      </c>
    </row>
    <row r="422" spans="1:10">
      <c r="A422" t="str">
        <f>Banka!A145</f>
        <v>B-0086</v>
      </c>
      <c r="B422" t="str">
        <f>Banka!B145</f>
        <v>Liman Endüstri 3</v>
      </c>
      <c r="C422" t="str">
        <f>Banka!C145</f>
        <v>ftr 2026 65759</v>
      </c>
      <c r="D422" t="str">
        <f>SUBSTITUTE(SUBSTITUTE(UPPER(C422)," ",""),"-","")</f>
        <v>FTR202665759</v>
      </c>
      <c r="E422" s="8">
        <f>Banka!D145</f>
        <v>226541</v>
      </c>
      <c r="F422" s="8" cm="1">
        <f t="array" ref="F422">SUMPRODUCT((SUBSTITUTE(SUBSTITUTE(UPPER(Defter!$D$5:$D$276)," ",""),"-","")=D422)*Defter!$E$5:$E$276)</f>
        <v>226541</v>
      </c>
      <c r="G422" s="8">
        <f>E422-F422</f>
        <v>0</v>
      </c>
      <c r="H422" cm="1">
        <f t="array" ref="H422">SUMPRODUCT((SUBSTITUTE(SUBSTITUTE(UPPER(Defter!$D$5:$D$276)," ",""),"-","")=D422)*1)</f>
        <v>1</v>
      </c>
      <c r="I422" t="str">
        <f>IF(H422=0,"Yalnız Bankada","Defterde Eşleşti")</f>
        <v>Defterde Eşleşti</v>
      </c>
      <c r="J422" t="str">
        <f>IF(I422="Yalnız Bankada","⚠ Defterde karşılık yok - kontrol","✓ Eşleşti")</f>
        <v>✓ Eşleşti</v>
      </c>
    </row>
    <row r="423" spans="1:10">
      <c r="A423" t="str">
        <f>Banka!A146</f>
        <v>B-0186</v>
      </c>
      <c r="B423" t="str">
        <f>Banka!B146</f>
        <v>Mavi Endüstri 2</v>
      </c>
      <c r="C423" t="str">
        <f>Banka!C146</f>
        <v>ftr 2026 14409</v>
      </c>
      <c r="D423" t="str">
        <f>SUBSTITUTE(SUBSTITUTE(UPPER(C423)," ",""),"-","")</f>
        <v>FTR202614409</v>
      </c>
      <c r="E423" s="8">
        <f>Banka!D146</f>
        <v>29766</v>
      </c>
      <c r="F423" s="8" cm="1">
        <f t="array" ref="F423">SUMPRODUCT((SUBSTITUTE(SUBSTITUTE(UPPER(Defter!$D$5:$D$276)," ",""),"-","")=D423)*Defter!$E$5:$E$276)</f>
        <v>29766</v>
      </c>
      <c r="G423" s="8">
        <f>E423-F423</f>
        <v>0</v>
      </c>
      <c r="H423" cm="1">
        <f t="array" ref="H423">SUMPRODUCT((SUBSTITUTE(SUBSTITUTE(UPPER(Defter!$D$5:$D$276)," ",""),"-","")=D423)*1)</f>
        <v>1</v>
      </c>
      <c r="I423" t="str">
        <f>IF(H423=0,"Yalnız Bankada","Defterde Eşleşti")</f>
        <v>Defterde Eşleşti</v>
      </c>
      <c r="J423" t="str">
        <f>IF(I423="Yalnız Bankada","⚠ Defterde karşılık yok - kontrol","✓ Eşleşti")</f>
        <v>✓ Eşleşti</v>
      </c>
    </row>
    <row r="424" spans="1:10">
      <c r="A424" t="str">
        <f>Banka!A147</f>
        <v>B-0171</v>
      </c>
      <c r="B424" t="str">
        <f>Banka!B147</f>
        <v>Pera Gıda 1</v>
      </c>
      <c r="C424" t="str">
        <f>Banka!C147</f>
        <v xml:space="preserve">  ftr202697022 </v>
      </c>
      <c r="D424" t="str">
        <f>SUBSTITUTE(SUBSTITUTE(UPPER(C424)," ",""),"-","")</f>
        <v>FTR202697022</v>
      </c>
      <c r="E424" s="8">
        <f>Banka!D147</f>
        <v>160279</v>
      </c>
      <c r="F424" s="8" cm="1">
        <f t="array" ref="F424">SUMPRODUCT((SUBSTITUTE(SUBSTITUTE(UPPER(Defter!$D$5:$D$276)," ",""),"-","")=D424)*Defter!$E$5:$E$276)</f>
        <v>160279</v>
      </c>
      <c r="G424" s="8">
        <f>E424-F424</f>
        <v>0</v>
      </c>
      <c r="H424" cm="1">
        <f t="array" ref="H424">SUMPRODUCT((SUBSTITUTE(SUBSTITUTE(UPPER(Defter!$D$5:$D$276)," ",""),"-","")=D424)*1)</f>
        <v>1</v>
      </c>
      <c r="I424" t="str">
        <f>IF(H424=0,"Yalnız Bankada","Defterde Eşleşti")</f>
        <v>Defterde Eşleşti</v>
      </c>
      <c r="J424" t="str">
        <f>IF(I424="Yalnız Bankada","⚠ Defterde karşılık yok - kontrol","✓ Eşleşti")</f>
        <v>✓ Eşleşti</v>
      </c>
    </row>
    <row r="425" spans="1:10">
      <c r="A425" t="str">
        <f>Banka!A148</f>
        <v>B-0245</v>
      </c>
      <c r="B425" t="str">
        <f>Banka!B148</f>
        <v>Eksen Lojistik 1</v>
      </c>
      <c r="C425" t="str">
        <f>Banka!C148</f>
        <v xml:space="preserve">  ftr 2026 89486 </v>
      </c>
      <c r="D425" t="str">
        <f>SUBSTITUTE(SUBSTITUTE(UPPER(C425)," ",""),"-","")</f>
        <v>FTR202689486</v>
      </c>
      <c r="E425" s="8">
        <f>Banka!D148</f>
        <v>131591</v>
      </c>
      <c r="F425" s="8" cm="1">
        <f t="array" ref="F425">SUMPRODUCT((SUBSTITUTE(SUBSTITUTE(UPPER(Defter!$D$5:$D$276)," ",""),"-","")=D425)*Defter!$E$5:$E$276)</f>
        <v>258859</v>
      </c>
      <c r="G425" s="8">
        <f>E425-F425</f>
        <v>-127268</v>
      </c>
      <c r="H425" cm="1">
        <f t="array" ref="H425">SUMPRODUCT((SUBSTITUTE(SUBSTITUTE(UPPER(Defter!$D$5:$D$276)," ",""),"-","")=D425)*1)</f>
        <v>1</v>
      </c>
      <c r="I425" t="str">
        <f>IF(H425=0,"Yalnız Bankada","Defterde Eşleşti")</f>
        <v>Defterde Eşleşti</v>
      </c>
      <c r="J425" t="str">
        <f>IF(I425="Yalnız Bankada","⚠ Defterde karşılık yok - kontrol","✓ Eşleşti")</f>
        <v>✓ Eşleşti</v>
      </c>
    </row>
    <row r="426" spans="1:10">
      <c r="A426" t="str">
        <f>Banka!A149</f>
        <v>B-0131</v>
      </c>
      <c r="B426" t="str">
        <f>Banka!B149</f>
        <v>Pera Lojistik 3</v>
      </c>
      <c r="C426" t="str">
        <f>Banka!C149</f>
        <v>FTR 2026 57964</v>
      </c>
      <c r="D426" t="str">
        <f>SUBSTITUTE(SUBSTITUTE(UPPER(C426)," ",""),"-","")</f>
        <v>FTR202657964</v>
      </c>
      <c r="E426" s="8">
        <f>Banka!D149</f>
        <v>136915</v>
      </c>
      <c r="F426" s="8" cm="1">
        <f t="array" ref="F426">SUMPRODUCT((SUBSTITUTE(SUBSTITUTE(UPPER(Defter!$D$5:$D$276)," ",""),"-","")=D426)*Defter!$E$5:$E$276)</f>
        <v>136915</v>
      </c>
      <c r="G426" s="8">
        <f>E426-F426</f>
        <v>0</v>
      </c>
      <c r="H426" cm="1">
        <f t="array" ref="H426">SUMPRODUCT((SUBSTITUTE(SUBSTITUTE(UPPER(Defter!$D$5:$D$276)," ",""),"-","")=D426)*1)</f>
        <v>1</v>
      </c>
      <c r="I426" t="str">
        <f>IF(H426=0,"Yalnız Bankada","Defterde Eşleşti")</f>
        <v>Defterde Eşleşti</v>
      </c>
      <c r="J426" t="str">
        <f>IF(I426="Yalnız Bankada","⚠ Defterde karşılık yok - kontrol","✓ Eşleşti")</f>
        <v>✓ Eşleşti</v>
      </c>
    </row>
    <row r="427" spans="1:10">
      <c r="A427" t="str">
        <f>Banka!A150</f>
        <v>B-0221</v>
      </c>
      <c r="B427" t="str">
        <f>Banka!B150</f>
        <v>Boreal Otomotiv 1</v>
      </c>
      <c r="C427" t="str">
        <f>Banka!C150</f>
        <v>FTR 2026 52266</v>
      </c>
      <c r="D427" t="str">
        <f>SUBSTITUTE(SUBSTITUTE(UPPER(C427)," ",""),"-","")</f>
        <v>FTR202652266</v>
      </c>
      <c r="E427" s="8">
        <f>Banka!D150</f>
        <v>106822</v>
      </c>
      <c r="F427" s="8" cm="1">
        <f t="array" ref="F427">SUMPRODUCT((SUBSTITUTE(SUBSTITUTE(UPPER(Defter!$D$5:$D$276)," ",""),"-","")=D427)*Defter!$E$5:$E$276)</f>
        <v>106822</v>
      </c>
      <c r="G427" s="8">
        <f>E427-F427</f>
        <v>0</v>
      </c>
      <c r="H427" cm="1">
        <f t="array" ref="H427">SUMPRODUCT((SUBSTITUTE(SUBSTITUTE(UPPER(Defter!$D$5:$D$276)," ",""),"-","")=D427)*1)</f>
        <v>1</v>
      </c>
      <c r="I427" t="str">
        <f>IF(H427=0,"Yalnız Bankada","Defterde Eşleşti")</f>
        <v>Defterde Eşleşti</v>
      </c>
      <c r="J427" t="str">
        <f>IF(I427="Yalnız Bankada","⚠ Defterde karşılık yok - kontrol","✓ Eşleşti")</f>
        <v>✓ Eşleşti</v>
      </c>
    </row>
    <row r="428" spans="1:10">
      <c r="A428" t="str">
        <f>Banka!A151</f>
        <v>B-0239</v>
      </c>
      <c r="B428" t="str">
        <f>Banka!B151</f>
        <v>Rota Enerji 3</v>
      </c>
      <c r="C428" t="str">
        <f>Banka!C151</f>
        <v>FTR202617142</v>
      </c>
      <c r="D428" t="str">
        <f>SUBSTITUTE(SUBSTITUTE(UPPER(C428)," ",""),"-","")</f>
        <v>FTR202617142</v>
      </c>
      <c r="E428" s="8">
        <f>Banka!D151</f>
        <v>110983</v>
      </c>
      <c r="F428" s="8" cm="1">
        <f t="array" ref="F428">SUMPRODUCT((SUBSTITUTE(SUBSTITUTE(UPPER(Defter!$D$5:$D$276)," ",""),"-","")=D428)*Defter!$E$5:$E$276)</f>
        <v>227553</v>
      </c>
      <c r="G428" s="8">
        <f>E428-F428</f>
        <v>-116570</v>
      </c>
      <c r="H428" cm="1">
        <f t="array" ref="H428">SUMPRODUCT((SUBSTITUTE(SUBSTITUTE(UPPER(Defter!$D$5:$D$276)," ",""),"-","")=D428)*1)</f>
        <v>1</v>
      </c>
      <c r="I428" t="str">
        <f>IF(H428=0,"Yalnız Bankada","Defterde Eşleşti")</f>
        <v>Defterde Eşleşti</v>
      </c>
      <c r="J428" t="str">
        <f>IF(I428="Yalnız Bankada","⚠ Defterde karşılık yok - kontrol","✓ Eşleşti")</f>
        <v>✓ Eşleşti</v>
      </c>
    </row>
    <row r="429" spans="1:10">
      <c r="A429" t="str">
        <f>Banka!A152</f>
        <v>B-0249</v>
      </c>
      <c r="B429" t="str">
        <f>Banka!B152</f>
        <v>Kuzey Teknoloji 1</v>
      </c>
      <c r="C429" t="str">
        <f>Banka!C152</f>
        <v xml:space="preserve">  FTR 2026 52703 </v>
      </c>
      <c r="D429" t="str">
        <f>SUBSTITUTE(SUBSTITUTE(UPPER(C429)," ",""),"-","")</f>
        <v>FTR202652703</v>
      </c>
      <c r="E429" s="8">
        <f>Banka!D152</f>
        <v>45993</v>
      </c>
      <c r="F429" s="8" cm="1">
        <f t="array" ref="F429">SUMPRODUCT((SUBSTITUTE(SUBSTITUTE(UPPER(Defter!$D$5:$D$276)," ",""),"-","")=D429)*Defter!$E$5:$E$276)</f>
        <v>73425</v>
      </c>
      <c r="G429" s="8">
        <f>E429-F429</f>
        <v>-27432</v>
      </c>
      <c r="H429" cm="1">
        <f t="array" ref="H429">SUMPRODUCT((SUBSTITUTE(SUBSTITUTE(UPPER(Defter!$D$5:$D$276)," ",""),"-","")=D429)*1)</f>
        <v>1</v>
      </c>
      <c r="I429" t="str">
        <f>IF(H429=0,"Yalnız Bankada","Defterde Eşleşti")</f>
        <v>Defterde Eşleşti</v>
      </c>
      <c r="J429" t="str">
        <f>IF(I429="Yalnız Bankada","⚠ Defterde karşılık yok - kontrol","✓ Eşleşti")</f>
        <v>✓ Eşleşti</v>
      </c>
    </row>
    <row r="430" spans="1:10">
      <c r="A430" t="str">
        <f>Banka!A153</f>
        <v>B-0051</v>
      </c>
      <c r="B430" t="str">
        <f>Banka!B153</f>
        <v>Fora Enerji 1</v>
      </c>
      <c r="C430" t="str">
        <f>Banka!C153</f>
        <v>ftr-2026-69977</v>
      </c>
      <c r="D430" t="str">
        <f>SUBSTITUTE(SUBSTITUTE(UPPER(C430)," ",""),"-","")</f>
        <v>FTR202669977</v>
      </c>
      <c r="E430" s="8">
        <f>Banka!D153</f>
        <v>252549</v>
      </c>
      <c r="F430" s="8" cm="1">
        <f t="array" ref="F430">SUMPRODUCT((SUBSTITUTE(SUBSTITUTE(UPPER(Defter!$D$5:$D$276)," ",""),"-","")=D430)*Defter!$E$5:$E$276)</f>
        <v>252549</v>
      </c>
      <c r="G430" s="8">
        <f>E430-F430</f>
        <v>0</v>
      </c>
      <c r="H430" cm="1">
        <f t="array" ref="H430">SUMPRODUCT((SUBSTITUTE(SUBSTITUTE(UPPER(Defter!$D$5:$D$276)," ",""),"-","")=D430)*1)</f>
        <v>1</v>
      </c>
      <c r="I430" t="str">
        <f>IF(H430=0,"Yalnız Bankada","Defterde Eşleşti")</f>
        <v>Defterde Eşleşti</v>
      </c>
      <c r="J430" t="str">
        <f>IF(I430="Yalnız Bankada","⚠ Defterde karşılık yok - kontrol","✓ Eşleşti")</f>
        <v>✓ Eşleşti</v>
      </c>
    </row>
    <row r="431" spans="1:10">
      <c r="A431" t="str">
        <f>Banka!A154</f>
        <v>B-0082</v>
      </c>
      <c r="B431" t="str">
        <f>Banka!B154</f>
        <v>Pera Teknoloji 2</v>
      </c>
      <c r="C431" t="str">
        <f>Banka!C154</f>
        <v xml:space="preserve">  ftr 2026 70577 </v>
      </c>
      <c r="D431" t="str">
        <f>SUBSTITUTE(SUBSTITUTE(UPPER(C431)," ",""),"-","")</f>
        <v>FTR202670577</v>
      </c>
      <c r="E431" s="8">
        <f>Banka!D154</f>
        <v>71955</v>
      </c>
      <c r="F431" s="8" cm="1">
        <f t="array" ref="F431">SUMPRODUCT((SUBSTITUTE(SUBSTITUTE(UPPER(Defter!$D$5:$D$276)," ",""),"-","")=D431)*Defter!$E$5:$E$276)</f>
        <v>71955</v>
      </c>
      <c r="G431" s="8">
        <f>E431-F431</f>
        <v>0</v>
      </c>
      <c r="H431" cm="1">
        <f t="array" ref="H431">SUMPRODUCT((SUBSTITUTE(SUBSTITUTE(UPPER(Defter!$D$5:$D$276)," ",""),"-","")=D431)*1)</f>
        <v>1</v>
      </c>
      <c r="I431" t="str">
        <f>IF(H431=0,"Yalnız Bankada","Defterde Eşleşti")</f>
        <v>Defterde Eşleşti</v>
      </c>
      <c r="J431" t="str">
        <f>IF(I431="Yalnız Bankada","⚠ Defterde karşılık yok - kontrol","✓ Eşleşti")</f>
        <v>✓ Eşleşti</v>
      </c>
    </row>
    <row r="432" spans="1:10">
      <c r="A432" t="str">
        <f>Banka!A155</f>
        <v>B-0252</v>
      </c>
      <c r="B432" t="str">
        <f>Banka!B155</f>
        <v>Doruk Teknoloji 1</v>
      </c>
      <c r="C432" t="str">
        <f>Banka!C155</f>
        <v xml:space="preserve">  ftr 2026 45409 </v>
      </c>
      <c r="D432" t="str">
        <f>SUBSTITUTE(SUBSTITUTE(UPPER(C432)," ",""),"-","")</f>
        <v>FTR202645409</v>
      </c>
      <c r="E432" s="8">
        <f>Banka!D155</f>
        <v>12689</v>
      </c>
      <c r="F432" s="8" cm="1">
        <f t="array" ref="F432">SUMPRODUCT((SUBSTITUTE(SUBSTITUTE(UPPER(Defter!$D$5:$D$276)," ",""),"-","")=D432)*Defter!$E$5:$E$276)</f>
        <v>29719</v>
      </c>
      <c r="G432" s="8">
        <f>E432-F432</f>
        <v>-17030</v>
      </c>
      <c r="H432" cm="1">
        <f t="array" ref="H432">SUMPRODUCT((SUBSTITUTE(SUBSTITUTE(UPPER(Defter!$D$5:$D$276)," ",""),"-","")=D432)*1)</f>
        <v>1</v>
      </c>
      <c r="I432" t="str">
        <f>IF(H432=0,"Yalnız Bankada","Defterde Eşleşti")</f>
        <v>Defterde Eşleşti</v>
      </c>
      <c r="J432" t="str">
        <f>IF(I432="Yalnız Bankada","⚠ Defterde karşılık yok - kontrol","✓ Eşleşti")</f>
        <v>✓ Eşleşti</v>
      </c>
    </row>
    <row r="433" spans="1:10">
      <c r="A433" t="str">
        <f>Banka!A156</f>
        <v>B-0067</v>
      </c>
      <c r="B433" t="str">
        <f>Banka!B156</f>
        <v>Orion Teknoloji 3</v>
      </c>
      <c r="C433" t="str">
        <f>Banka!C156</f>
        <v>FTR 2026 35214</v>
      </c>
      <c r="D433" t="str">
        <f>SUBSTITUTE(SUBSTITUTE(UPPER(C433)," ",""),"-","")</f>
        <v>FTR202635214</v>
      </c>
      <c r="E433" s="8">
        <f>Banka!D156</f>
        <v>220225</v>
      </c>
      <c r="F433" s="8" cm="1">
        <f t="array" ref="F433">SUMPRODUCT((SUBSTITUTE(SUBSTITUTE(UPPER(Defter!$D$5:$D$276)," ",""),"-","")=D433)*Defter!$E$5:$E$276)</f>
        <v>220225</v>
      </c>
      <c r="G433" s="8">
        <f>E433-F433</f>
        <v>0</v>
      </c>
      <c r="H433" cm="1">
        <f t="array" ref="H433">SUMPRODUCT((SUBSTITUTE(SUBSTITUTE(UPPER(Defter!$D$5:$D$276)," ",""),"-","")=D433)*1)</f>
        <v>1</v>
      </c>
      <c r="I433" t="str">
        <f>IF(H433=0,"Yalnız Bankada","Defterde Eşleşti")</f>
        <v>Defterde Eşleşti</v>
      </c>
      <c r="J433" t="str">
        <f>IF(I433="Yalnız Bankada","⚠ Defterde karşılık yok - kontrol","✓ Eşleşti")</f>
        <v>✓ Eşleşti</v>
      </c>
    </row>
    <row r="434" spans="1:10">
      <c r="A434" t="str">
        <f>Banka!A157</f>
        <v>B-0078</v>
      </c>
      <c r="B434" t="str">
        <f>Banka!B157</f>
        <v>Fora Endüstri 2</v>
      </c>
      <c r="C434" t="str">
        <f>Banka!C157</f>
        <v>FTR202683729</v>
      </c>
      <c r="D434" t="str">
        <f>SUBSTITUTE(SUBSTITUTE(UPPER(C434)," ",""),"-","")</f>
        <v>FTR202683729</v>
      </c>
      <c r="E434" s="8">
        <f>Banka!D157</f>
        <v>221805</v>
      </c>
      <c r="F434" s="8" cm="1">
        <f t="array" ref="F434">SUMPRODUCT((SUBSTITUTE(SUBSTITUTE(UPPER(Defter!$D$5:$D$276)," ",""),"-","")=D434)*Defter!$E$5:$E$276)</f>
        <v>221805</v>
      </c>
      <c r="G434" s="8">
        <f>E434-F434</f>
        <v>0</v>
      </c>
      <c r="H434" cm="1">
        <f t="array" ref="H434">SUMPRODUCT((SUBSTITUTE(SUBSTITUTE(UPPER(Defter!$D$5:$D$276)," ",""),"-","")=D434)*1)</f>
        <v>1</v>
      </c>
      <c r="I434" t="str">
        <f>IF(H434=0,"Yalnız Bankada","Defterde Eşleşti")</f>
        <v>Defterde Eşleşti</v>
      </c>
      <c r="J434" t="str">
        <f>IF(I434="Yalnız Bankada","⚠ Defterde karşılık yok - kontrol","✓ Eşleşti")</f>
        <v>✓ Eşleşti</v>
      </c>
    </row>
    <row r="435" spans="1:10">
      <c r="A435" t="str">
        <f>Banka!A158</f>
        <v>B-0059</v>
      </c>
      <c r="B435" t="str">
        <f>Banka!B158</f>
        <v>İdea Lojistik 3</v>
      </c>
      <c r="C435" t="str">
        <f>Banka!C158</f>
        <v>FTR 2026 54053</v>
      </c>
      <c r="D435" t="str">
        <f>SUBSTITUTE(SUBSTITUTE(UPPER(C435)," ",""),"-","")</f>
        <v>FTR202654053</v>
      </c>
      <c r="E435" s="8">
        <f>Banka!D158</f>
        <v>150054</v>
      </c>
      <c r="F435" s="8" cm="1">
        <f t="array" ref="F435">SUMPRODUCT((SUBSTITUTE(SUBSTITUTE(UPPER(Defter!$D$5:$D$276)," ",""),"-","")=D435)*Defter!$E$5:$E$276)</f>
        <v>150054</v>
      </c>
      <c r="G435" s="8">
        <f>E435-F435</f>
        <v>0</v>
      </c>
      <c r="H435" cm="1">
        <f t="array" ref="H435">SUMPRODUCT((SUBSTITUTE(SUBSTITUTE(UPPER(Defter!$D$5:$D$276)," ",""),"-","")=D435)*1)</f>
        <v>1</v>
      </c>
      <c r="I435" t="str">
        <f>IF(H435=0,"Yalnız Bankada","Defterde Eşleşti")</f>
        <v>Defterde Eşleşti</v>
      </c>
      <c r="J435" t="str">
        <f>IF(I435="Yalnız Bankada","⚠ Defterde karşılık yok - kontrol","✓ Eşleşti")</f>
        <v>✓ Eşleşti</v>
      </c>
    </row>
    <row r="436" spans="1:10">
      <c r="A436" t="str">
        <f>Banka!A159</f>
        <v>B-0088</v>
      </c>
      <c r="B436" t="str">
        <f>Banka!B159</f>
        <v>Tuna Enerji 1</v>
      </c>
      <c r="C436" t="str">
        <f>Banka!C159</f>
        <v xml:space="preserve">  ftr 2026 56066 </v>
      </c>
      <c r="D436" t="str">
        <f>SUBSTITUTE(SUBSTITUTE(UPPER(C436)," ",""),"-","")</f>
        <v>FTR202656066</v>
      </c>
      <c r="E436" s="8">
        <f>Banka!D159</f>
        <v>35490</v>
      </c>
      <c r="F436" s="8" cm="1">
        <f t="array" ref="F436">SUMPRODUCT((SUBSTITUTE(SUBSTITUTE(UPPER(Defter!$D$5:$D$276)," ",""),"-","")=D436)*Defter!$E$5:$E$276)</f>
        <v>35490</v>
      </c>
      <c r="G436" s="8">
        <f>E436-F436</f>
        <v>0</v>
      </c>
      <c r="H436" cm="1">
        <f t="array" ref="H436">SUMPRODUCT((SUBSTITUTE(SUBSTITUTE(UPPER(Defter!$D$5:$D$276)," ",""),"-","")=D436)*1)</f>
        <v>1</v>
      </c>
      <c r="I436" t="str">
        <f>IF(H436=0,"Yalnız Bankada","Defterde Eşleşti")</f>
        <v>Defterde Eşleşti</v>
      </c>
      <c r="J436" t="str">
        <f>IF(I436="Yalnız Bankada","⚠ Defterde karşılık yok - kontrol","✓ Eşleşti")</f>
        <v>✓ Eşleşti</v>
      </c>
    </row>
    <row r="437" spans="1:10">
      <c r="A437" t="str">
        <f>Banka!A160</f>
        <v>B-0190</v>
      </c>
      <c r="B437" t="str">
        <f>Banka!B160</f>
        <v>Eksen Endüstri 3</v>
      </c>
      <c r="C437" t="str">
        <f>Banka!C160</f>
        <v>ftr-2026-71565</v>
      </c>
      <c r="D437" t="str">
        <f>SUBSTITUTE(SUBSTITUTE(UPPER(C437)," ",""),"-","")</f>
        <v>FTR202671565</v>
      </c>
      <c r="E437" s="8">
        <f>Banka!D160</f>
        <v>187692</v>
      </c>
      <c r="F437" s="8" cm="1">
        <f t="array" ref="F437">SUMPRODUCT((SUBSTITUTE(SUBSTITUTE(UPPER(Defter!$D$5:$D$276)," ",""),"-","")=D437)*Defter!$E$5:$E$276)</f>
        <v>187692</v>
      </c>
      <c r="G437" s="8">
        <f>E437-F437</f>
        <v>0</v>
      </c>
      <c r="H437" cm="1">
        <f t="array" ref="H437">SUMPRODUCT((SUBSTITUTE(SUBSTITUTE(UPPER(Defter!$D$5:$D$276)," ",""),"-","")=D437)*1)</f>
        <v>1</v>
      </c>
      <c r="I437" t="str">
        <f>IF(H437=0,"Yalnız Bankada","Defterde Eşleşti")</f>
        <v>Defterde Eşleşti</v>
      </c>
      <c r="J437" t="str">
        <f>IF(I437="Yalnız Bankada","⚠ Defterde karşılık yok - kontrol","✓ Eşleşti")</f>
        <v>✓ Eşleşti</v>
      </c>
    </row>
    <row r="438" spans="1:10">
      <c r="A438" t="str">
        <f>Banka!A161</f>
        <v>B-0260</v>
      </c>
      <c r="B438" t="str">
        <f>Banka!B161</f>
        <v>Orion Gıda 2</v>
      </c>
      <c r="C438" t="str">
        <f>Banka!C161</f>
        <v xml:space="preserve">  ftr202694125 </v>
      </c>
      <c r="D438" t="str">
        <f>SUBSTITUTE(SUBSTITUTE(UPPER(C438)," ",""),"-","")</f>
        <v>FTR202694125</v>
      </c>
      <c r="E438" s="8">
        <f>Banka!D161</f>
        <v>76107</v>
      </c>
      <c r="F438" s="8" cm="1">
        <f t="array" ref="F438">SUMPRODUCT((SUBSTITUTE(SUBSTITUTE(UPPER(Defter!$D$5:$D$276)," ",""),"-","")=D438)*Defter!$E$5:$E$276)</f>
        <v>144950</v>
      </c>
      <c r="G438" s="8">
        <f>E438-F438</f>
        <v>-68843</v>
      </c>
      <c r="H438" cm="1">
        <f t="array" ref="H438">SUMPRODUCT((SUBSTITUTE(SUBSTITUTE(UPPER(Defter!$D$5:$D$276)," ",""),"-","")=D438)*1)</f>
        <v>1</v>
      </c>
      <c r="I438" t="str">
        <f>IF(H438=0,"Yalnız Bankada","Defterde Eşleşti")</f>
        <v>Defterde Eşleşti</v>
      </c>
      <c r="J438" t="str">
        <f>IF(I438="Yalnız Bankada","⚠ Defterde karşılık yok - kontrol","✓ Eşleşti")</f>
        <v>✓ Eşleşti</v>
      </c>
    </row>
    <row r="439" spans="1:10">
      <c r="A439" t="str">
        <f>Banka!A162</f>
        <v>B-0012</v>
      </c>
      <c r="B439" t="str">
        <f>Banka!B162</f>
        <v>Mavi Endüstri 2</v>
      </c>
      <c r="C439" t="str">
        <f>Banka!C162</f>
        <v>ftr202663205</v>
      </c>
      <c r="D439" t="str">
        <f>SUBSTITUTE(SUBSTITUTE(UPPER(C439)," ",""),"-","")</f>
        <v>FTR202663205</v>
      </c>
      <c r="E439" s="8">
        <f>Banka!D162</f>
        <v>51658</v>
      </c>
      <c r="F439" s="8" cm="1">
        <f t="array" ref="F439">SUMPRODUCT((SUBSTITUTE(SUBSTITUTE(UPPER(Defter!$D$5:$D$276)," ",""),"-","")=D439)*Defter!$E$5:$E$276)</f>
        <v>51658</v>
      </c>
      <c r="G439" s="8">
        <f>E439-F439</f>
        <v>0</v>
      </c>
      <c r="H439" cm="1">
        <f t="array" ref="H439">SUMPRODUCT((SUBSTITUTE(SUBSTITUTE(UPPER(Defter!$D$5:$D$276)," ",""),"-","")=D439)*1)</f>
        <v>1</v>
      </c>
      <c r="I439" t="str">
        <f>IF(H439=0,"Yalnız Bankada","Defterde Eşleşti")</f>
        <v>Defterde Eşleşti</v>
      </c>
      <c r="J439" t="str">
        <f>IF(I439="Yalnız Bankada","⚠ Defterde karşılık yok - kontrol","✓ Eşleşti")</f>
        <v>✓ Eşleşti</v>
      </c>
    </row>
    <row r="440" spans="1:10">
      <c r="A440" t="str">
        <f>Banka!A163</f>
        <v>B-0217</v>
      </c>
      <c r="B440" t="str">
        <f>Banka!B163</f>
        <v>Fora Endüstri 2</v>
      </c>
      <c r="C440" t="str">
        <f>Banka!C163</f>
        <v xml:space="preserve">  FTR 2026 37509 </v>
      </c>
      <c r="D440" t="str">
        <f>SUBSTITUTE(SUBSTITUTE(UPPER(C440)," ",""),"-","")</f>
        <v>FTR202637509</v>
      </c>
      <c r="E440" s="8">
        <f>Banka!D163</f>
        <v>245433</v>
      </c>
      <c r="F440" s="8" cm="1">
        <f t="array" ref="F440">SUMPRODUCT((SUBSTITUTE(SUBSTITUTE(UPPER(Defter!$D$5:$D$276)," ",""),"-","")=D440)*Defter!$E$5:$E$276)</f>
        <v>245433</v>
      </c>
      <c r="G440" s="8">
        <f>E440-F440</f>
        <v>0</v>
      </c>
      <c r="H440" cm="1">
        <f t="array" ref="H440">SUMPRODUCT((SUBSTITUTE(SUBSTITUTE(UPPER(Defter!$D$5:$D$276)," ",""),"-","")=D440)*1)</f>
        <v>1</v>
      </c>
      <c r="I440" t="str">
        <f>IF(H440=0,"Yalnız Bankada","Defterde Eşleşti")</f>
        <v>Defterde Eşleşti</v>
      </c>
      <c r="J440" t="str">
        <f>IF(I440="Yalnız Bankada","⚠ Defterde karşılık yok - kontrol","✓ Eşleşti")</f>
        <v>✓ Eşleşti</v>
      </c>
    </row>
    <row r="441" spans="1:10">
      <c r="A441" t="str">
        <f>Banka!A164</f>
        <v>B-0228</v>
      </c>
      <c r="B441" t="str">
        <f>Banka!B164</f>
        <v>Ufuk Endüstri 1</v>
      </c>
      <c r="C441" t="str">
        <f>Banka!C164</f>
        <v>ftr-2026-96715</v>
      </c>
      <c r="D441" t="str">
        <f>SUBSTITUTE(SUBSTITUTE(UPPER(C441)," ",""),"-","")</f>
        <v>FTR202696715</v>
      </c>
      <c r="E441" s="8">
        <f>Banka!D164</f>
        <v>45466</v>
      </c>
      <c r="F441" s="8" cm="1">
        <f t="array" ref="F441">SUMPRODUCT((SUBSTITUTE(SUBSTITUTE(UPPER(Defter!$D$5:$D$276)," ",""),"-","")=D441)*Defter!$E$5:$E$276)</f>
        <v>88572</v>
      </c>
      <c r="G441" s="8">
        <f>E441-F441</f>
        <v>-43106</v>
      </c>
      <c r="H441" cm="1">
        <f t="array" ref="H441">SUMPRODUCT((SUBSTITUTE(SUBSTITUTE(UPPER(Defter!$D$5:$D$276)," ",""),"-","")=D441)*1)</f>
        <v>1</v>
      </c>
      <c r="I441" t="str">
        <f>IF(H441=0,"Yalnız Bankada","Defterde Eşleşti")</f>
        <v>Defterde Eşleşti</v>
      </c>
      <c r="J441" t="str">
        <f>IF(I441="Yalnız Bankada","⚠ Defterde karşılık yok - kontrol","✓ Eşleşti")</f>
        <v>✓ Eşleşti</v>
      </c>
    </row>
    <row r="442" spans="1:10">
      <c r="A442" t="str">
        <f>Banka!A165</f>
        <v>B-0246</v>
      </c>
      <c r="B442" t="str">
        <f>Banka!B165</f>
        <v>Eksen Lojistik 1</v>
      </c>
      <c r="C442" t="str">
        <f>Banka!C165</f>
        <v>ftr-2026-83390</v>
      </c>
      <c r="D442" t="str">
        <f>SUBSTITUTE(SUBSTITUTE(UPPER(C442)," ",""),"-","")</f>
        <v>FTR202683390</v>
      </c>
      <c r="E442" s="8">
        <f>Banka!D165</f>
        <v>132117</v>
      </c>
      <c r="F442" s="8" cm="1">
        <f t="array" ref="F442">SUMPRODUCT((SUBSTITUTE(SUBSTITUTE(UPPER(Defter!$D$5:$D$276)," ",""),"-","")=D442)*Defter!$E$5:$E$276)</f>
        <v>211343</v>
      </c>
      <c r="G442" s="8">
        <f>E442-F442</f>
        <v>-79226</v>
      </c>
      <c r="H442" cm="1">
        <f t="array" ref="H442">SUMPRODUCT((SUBSTITUTE(SUBSTITUTE(UPPER(Defter!$D$5:$D$276)," ",""),"-","")=D442)*1)</f>
        <v>1</v>
      </c>
      <c r="I442" t="str">
        <f>IF(H442=0,"Yalnız Bankada","Defterde Eşleşti")</f>
        <v>Defterde Eşleşti</v>
      </c>
      <c r="J442" t="str">
        <f>IF(I442="Yalnız Bankada","⚠ Defterde karşılık yok - kontrol","✓ Eşleşti")</f>
        <v>✓ Eşleşti</v>
      </c>
    </row>
    <row r="443" spans="1:10">
      <c r="A443" t="str">
        <f>Banka!A166</f>
        <v>B-0169</v>
      </c>
      <c r="B443" t="str">
        <f>Banka!B166</f>
        <v>Orion Gıda 2</v>
      </c>
      <c r="C443" t="str">
        <f>Banka!C166</f>
        <v xml:space="preserve">  ftr-2026-16481 </v>
      </c>
      <c r="D443" t="str">
        <f>SUBSTITUTE(SUBSTITUTE(UPPER(C443)," ",""),"-","")</f>
        <v>FTR202616481</v>
      </c>
      <c r="E443" s="8">
        <f>Banka!D166</f>
        <v>52447</v>
      </c>
      <c r="F443" s="8" cm="1">
        <f t="array" ref="F443">SUMPRODUCT((SUBSTITUTE(SUBSTITUTE(UPPER(Defter!$D$5:$D$276)," ",""),"-","")=D443)*Defter!$E$5:$E$276)</f>
        <v>52447</v>
      </c>
      <c r="G443" s="8">
        <f>E443-F443</f>
        <v>0</v>
      </c>
      <c r="H443" cm="1">
        <f t="array" ref="H443">SUMPRODUCT((SUBSTITUTE(SUBSTITUTE(UPPER(Defter!$D$5:$D$276)," ",""),"-","")=D443)*1)</f>
        <v>1</v>
      </c>
      <c r="I443" t="str">
        <f>IF(H443=0,"Yalnız Bankada","Defterde Eşleşti")</f>
        <v>Defterde Eşleşti</v>
      </c>
      <c r="J443" t="str">
        <f>IF(I443="Yalnız Bankada","⚠ Defterde karşılık yok - kontrol","✓ Eşleşti")</f>
        <v>✓ Eşleşti</v>
      </c>
    </row>
    <row r="444" spans="1:10">
      <c r="A444" t="str">
        <f>Banka!A167</f>
        <v>B-0093</v>
      </c>
      <c r="B444" t="str">
        <f>Banka!B167</f>
        <v>Sentez Endüstri 3</v>
      </c>
      <c r="C444" t="str">
        <f>Banka!C167</f>
        <v>ftr202640439</v>
      </c>
      <c r="D444" t="str">
        <f>SUBSTITUTE(SUBSTITUTE(UPPER(C444)," ",""),"-","")</f>
        <v>FTR202640439</v>
      </c>
      <c r="E444" s="8">
        <f>Banka!D167</f>
        <v>186412</v>
      </c>
      <c r="F444" s="8" cm="1">
        <f t="array" ref="F444">SUMPRODUCT((SUBSTITUTE(SUBSTITUTE(UPPER(Defter!$D$5:$D$276)," ",""),"-","")=D444)*Defter!$E$5:$E$276)</f>
        <v>186412</v>
      </c>
      <c r="G444" s="8">
        <f>E444-F444</f>
        <v>0</v>
      </c>
      <c r="H444" cm="1">
        <f t="array" ref="H444">SUMPRODUCT((SUBSTITUTE(SUBSTITUTE(UPPER(Defter!$D$5:$D$276)," ",""),"-","")=D444)*1)</f>
        <v>1</v>
      </c>
      <c r="I444" t="str">
        <f>IF(H444=0,"Yalnız Bankada","Defterde Eşleşti")</f>
        <v>Defterde Eşleşti</v>
      </c>
      <c r="J444" t="str">
        <f>IF(I444="Yalnız Bankada","⚠ Defterde karşılık yok - kontrol","✓ Eşleşti")</f>
        <v>✓ Eşleşti</v>
      </c>
    </row>
    <row r="445" spans="1:10">
      <c r="A445" t="str">
        <f>Banka!A168</f>
        <v>B-0194</v>
      </c>
      <c r="B445" t="str">
        <f>Banka!B168</f>
        <v>Mavi Endüstri 2</v>
      </c>
      <c r="C445" t="str">
        <f>Banka!C168</f>
        <v>ftr202622792</v>
      </c>
      <c r="D445" t="str">
        <f>SUBSTITUTE(SUBSTITUTE(UPPER(C445)," ",""),"-","")</f>
        <v>FTR202622792</v>
      </c>
      <c r="E445" s="8">
        <f>Banka!D168</f>
        <v>45636</v>
      </c>
      <c r="F445" s="8" cm="1">
        <f t="array" ref="F445">SUMPRODUCT((SUBSTITUTE(SUBSTITUTE(UPPER(Defter!$D$5:$D$276)," ",""),"-","")=D445)*Defter!$E$5:$E$276)</f>
        <v>45636</v>
      </c>
      <c r="G445" s="8">
        <f>E445-F445</f>
        <v>0</v>
      </c>
      <c r="H445" cm="1">
        <f t="array" ref="H445">SUMPRODUCT((SUBSTITUTE(SUBSTITUTE(UPPER(Defter!$D$5:$D$276)," ",""),"-","")=D445)*1)</f>
        <v>1</v>
      </c>
      <c r="I445" t="str">
        <f>IF(H445=0,"Yalnız Bankada","Defterde Eşleşti")</f>
        <v>Defterde Eşleşti</v>
      </c>
      <c r="J445" t="str">
        <f>IF(I445="Yalnız Bankada","⚠ Defterde karşılık yok - kontrol","✓ Eşleşti")</f>
        <v>✓ Eşleşti</v>
      </c>
    </row>
    <row r="446" spans="1:10">
      <c r="A446" t="str">
        <f>Banka!A169</f>
        <v>B-0048</v>
      </c>
      <c r="B446" t="str">
        <f>Banka!B169</f>
        <v>Doruk Enerji 3</v>
      </c>
      <c r="C446" t="str">
        <f>Banka!C169</f>
        <v xml:space="preserve">  ftr-2026-59574 </v>
      </c>
      <c r="D446" t="str">
        <f>SUBSTITUTE(SUBSTITUTE(UPPER(C446)," ",""),"-","")</f>
        <v>FTR202659574</v>
      </c>
      <c r="E446" s="8">
        <f>Banka!D169</f>
        <v>149939</v>
      </c>
      <c r="F446" s="8" cm="1">
        <f t="array" ref="F446">SUMPRODUCT((SUBSTITUTE(SUBSTITUTE(UPPER(Defter!$D$5:$D$276)," ",""),"-","")=D446)*Defter!$E$5:$E$276)</f>
        <v>149939</v>
      </c>
      <c r="G446" s="8">
        <f>E446-F446</f>
        <v>0</v>
      </c>
      <c r="H446" cm="1">
        <f t="array" ref="H446">SUMPRODUCT((SUBSTITUTE(SUBSTITUTE(UPPER(Defter!$D$5:$D$276)," ",""),"-","")=D446)*1)</f>
        <v>1</v>
      </c>
      <c r="I446" t="str">
        <f>IF(H446=0,"Yalnız Bankada","Defterde Eşleşti")</f>
        <v>Defterde Eşleşti</v>
      </c>
      <c r="J446" t="str">
        <f>IF(I446="Yalnız Bankada","⚠ Defterde karşılık yok - kontrol","✓ Eşleşti")</f>
        <v>✓ Eşleşti</v>
      </c>
    </row>
    <row r="447" spans="1:10">
      <c r="A447" t="str">
        <f>Banka!A170</f>
        <v>B-0108</v>
      </c>
      <c r="B447" t="str">
        <f>Banka!B170</f>
        <v>Mavi Endüstri 2</v>
      </c>
      <c r="C447" t="str">
        <f>Banka!C170</f>
        <v>FTR-2026-73504</v>
      </c>
      <c r="D447" t="str">
        <f>SUBSTITUTE(SUBSTITUTE(UPPER(C447)," ",""),"-","")</f>
        <v>FTR202673504</v>
      </c>
      <c r="E447" s="8">
        <f>Banka!D170</f>
        <v>90014</v>
      </c>
      <c r="F447" s="8" cm="1">
        <f t="array" ref="F447">SUMPRODUCT((SUBSTITUTE(SUBSTITUTE(UPPER(Defter!$D$5:$D$276)," ",""),"-","")=D447)*Defter!$E$5:$E$276)</f>
        <v>90014</v>
      </c>
      <c r="G447" s="8">
        <f>E447-F447</f>
        <v>0</v>
      </c>
      <c r="H447" cm="1">
        <f t="array" ref="H447">SUMPRODUCT((SUBSTITUTE(SUBSTITUTE(UPPER(Defter!$D$5:$D$276)," ",""),"-","")=D447)*1)</f>
        <v>1</v>
      </c>
      <c r="I447" t="str">
        <f>IF(H447=0,"Yalnız Bankada","Defterde Eşleşti")</f>
        <v>Defterde Eşleşti</v>
      </c>
      <c r="J447" t="str">
        <f>IF(I447="Yalnız Bankada","⚠ Defterde karşılık yok - kontrol","✓ Eşleşti")</f>
        <v>✓ Eşleşti</v>
      </c>
    </row>
    <row r="448" spans="1:10">
      <c r="A448" t="str">
        <f>Banka!A171</f>
        <v>B-0014</v>
      </c>
      <c r="B448" t="str">
        <f>Banka!B171</f>
        <v>Liman Lojistik 1</v>
      </c>
      <c r="C448" t="str">
        <f>Banka!C171</f>
        <v xml:space="preserve">  ftr-2026-50303 </v>
      </c>
      <c r="D448" t="str">
        <f>SUBSTITUTE(SUBSTITUTE(UPPER(C448)," ",""),"-","")</f>
        <v>FTR202650303</v>
      </c>
      <c r="E448" s="8">
        <f>Banka!D171</f>
        <v>88227</v>
      </c>
      <c r="F448" s="8" cm="1">
        <f t="array" ref="F448">SUMPRODUCT((SUBSTITUTE(SUBSTITUTE(UPPER(Defter!$D$5:$D$276)," ",""),"-","")=D448)*Defter!$E$5:$E$276)</f>
        <v>88227</v>
      </c>
      <c r="G448" s="8">
        <f>E448-F448</f>
        <v>0</v>
      </c>
      <c r="H448" cm="1">
        <f t="array" ref="H448">SUMPRODUCT((SUBSTITUTE(SUBSTITUTE(UPPER(Defter!$D$5:$D$276)," ",""),"-","")=D448)*1)</f>
        <v>1</v>
      </c>
      <c r="I448" t="str">
        <f>IF(H448=0,"Yalnız Bankada","Defterde Eşleşti")</f>
        <v>Defterde Eşleşti</v>
      </c>
      <c r="J448" t="str">
        <f>IF(I448="Yalnız Bankada","⚠ Defterde karşılık yok - kontrol","✓ Eşleşti")</f>
        <v>✓ Eşleşti</v>
      </c>
    </row>
    <row r="449" spans="1:10">
      <c r="A449" t="str">
        <f>Banka!A172</f>
        <v>B-0191</v>
      </c>
      <c r="B449" t="str">
        <f>Banka!B172</f>
        <v>Tuna Endüstri 2</v>
      </c>
      <c r="C449" t="str">
        <f>Banka!C172</f>
        <v>FTR 2026 85741</v>
      </c>
      <c r="D449" t="str">
        <f>SUBSTITUTE(SUBSTITUTE(UPPER(C449)," ",""),"-","")</f>
        <v>FTR202685741</v>
      </c>
      <c r="E449" s="8">
        <f>Banka!D172</f>
        <v>250844</v>
      </c>
      <c r="F449" s="8" cm="1">
        <f t="array" ref="F449">SUMPRODUCT((SUBSTITUTE(SUBSTITUTE(UPPER(Defter!$D$5:$D$276)," ",""),"-","")=D449)*Defter!$E$5:$E$276)</f>
        <v>250844</v>
      </c>
      <c r="G449" s="8">
        <f>E449-F449</f>
        <v>0</v>
      </c>
      <c r="H449" cm="1">
        <f t="array" ref="H449">SUMPRODUCT((SUBSTITUTE(SUBSTITUTE(UPPER(Defter!$D$5:$D$276)," ",""),"-","")=D449)*1)</f>
        <v>1</v>
      </c>
      <c r="I449" t="str">
        <f>IF(H449=0,"Yalnız Bankada","Defterde Eşleşti")</f>
        <v>Defterde Eşleşti</v>
      </c>
      <c r="J449" t="str">
        <f>IF(I449="Yalnız Bankada","⚠ Defterde karşılık yok - kontrol","✓ Eşleşti")</f>
        <v>✓ Eşleşti</v>
      </c>
    </row>
    <row r="450" spans="1:10">
      <c r="A450" t="str">
        <f>Banka!A173</f>
        <v>B-0127</v>
      </c>
      <c r="B450" t="str">
        <f>Banka!B173</f>
        <v>Boreal Gıda 2</v>
      </c>
      <c r="C450" t="str">
        <f>Banka!C173</f>
        <v>ftr 2026 91894</v>
      </c>
      <c r="D450" t="str">
        <f>SUBSTITUTE(SUBSTITUTE(UPPER(C450)," ",""),"-","")</f>
        <v>FTR202691894</v>
      </c>
      <c r="E450" s="8">
        <f>Banka!D173</f>
        <v>162694</v>
      </c>
      <c r="F450" s="8" cm="1">
        <f t="array" ref="F450">SUMPRODUCT((SUBSTITUTE(SUBSTITUTE(UPPER(Defter!$D$5:$D$276)," ",""),"-","")=D450)*Defter!$E$5:$E$276)</f>
        <v>162694</v>
      </c>
      <c r="G450" s="8">
        <f>E450-F450</f>
        <v>0</v>
      </c>
      <c r="H450" cm="1">
        <f t="array" ref="H450">SUMPRODUCT((SUBSTITUTE(SUBSTITUTE(UPPER(Defter!$D$5:$D$276)," ",""),"-","")=D450)*1)</f>
        <v>1</v>
      </c>
      <c r="I450" t="str">
        <f>IF(H450=0,"Yalnız Bankada","Defterde Eşleşti")</f>
        <v>Defterde Eşleşti</v>
      </c>
      <c r="J450" t="str">
        <f>IF(I450="Yalnız Bankada","⚠ Defterde karşılık yok - kontrol","✓ Eşleşti")</f>
        <v>✓ Eşleşti</v>
      </c>
    </row>
    <row r="451" spans="1:10">
      <c r="A451" t="str">
        <f>Banka!A174</f>
        <v>B-0058</v>
      </c>
      <c r="B451" t="str">
        <f>Banka!B174</f>
        <v>Kuzey Lojistik 2</v>
      </c>
      <c r="C451" t="str">
        <f>Banka!C174</f>
        <v>FTR202640152</v>
      </c>
      <c r="D451" t="str">
        <f>SUBSTITUTE(SUBSTITUTE(UPPER(C451)," ",""),"-","")</f>
        <v>FTR202640152</v>
      </c>
      <c r="E451" s="8">
        <f>Banka!D174</f>
        <v>44463</v>
      </c>
      <c r="F451" s="8" cm="1">
        <f t="array" ref="F451">SUMPRODUCT((SUBSTITUTE(SUBSTITUTE(UPPER(Defter!$D$5:$D$276)," ",""),"-","")=D451)*Defter!$E$5:$E$276)</f>
        <v>44463</v>
      </c>
      <c r="G451" s="8">
        <f>E451-F451</f>
        <v>0</v>
      </c>
      <c r="H451" cm="1">
        <f t="array" ref="H451">SUMPRODUCT((SUBSTITUTE(SUBSTITUTE(UPPER(Defter!$D$5:$D$276)," ",""),"-","")=D451)*1)</f>
        <v>1</v>
      </c>
      <c r="I451" t="str">
        <f>IF(H451=0,"Yalnız Bankada","Defterde Eşleşti")</f>
        <v>Defterde Eşleşti</v>
      </c>
      <c r="J451" t="str">
        <f>IF(I451="Yalnız Bankada","⚠ Defterde karşılık yok - kontrol","✓ Eşleşti")</f>
        <v>✓ Eşleşti</v>
      </c>
    </row>
    <row r="452" spans="1:10">
      <c r="A452" t="str">
        <f>Banka!A175</f>
        <v>B-0202</v>
      </c>
      <c r="B452" t="str">
        <f>Banka!B175</f>
        <v>Mavi Enerji 1</v>
      </c>
      <c r="C452" t="str">
        <f>Banka!C175</f>
        <v>FTR202650386</v>
      </c>
      <c r="D452" t="str">
        <f>SUBSTITUTE(SUBSTITUTE(UPPER(C452)," ",""),"-","")</f>
        <v>FTR202650386</v>
      </c>
      <c r="E452" s="8">
        <f>Banka!D175</f>
        <v>230339</v>
      </c>
      <c r="F452" s="8" cm="1">
        <f t="array" ref="F452">SUMPRODUCT((SUBSTITUTE(SUBSTITUTE(UPPER(Defter!$D$5:$D$276)," ",""),"-","")=D452)*Defter!$E$5:$E$276)</f>
        <v>230339</v>
      </c>
      <c r="G452" s="8">
        <f>E452-F452</f>
        <v>0</v>
      </c>
      <c r="H452" cm="1">
        <f t="array" ref="H452">SUMPRODUCT((SUBSTITUTE(SUBSTITUTE(UPPER(Defter!$D$5:$D$276)," ",""),"-","")=D452)*1)</f>
        <v>1</v>
      </c>
      <c r="I452" t="str">
        <f>IF(H452=0,"Yalnız Bankada","Defterde Eşleşti")</f>
        <v>Defterde Eşleşti</v>
      </c>
      <c r="J452" t="str">
        <f>IF(I452="Yalnız Bankada","⚠ Defterde karşılık yok - kontrol","✓ Eşleşti")</f>
        <v>✓ Eşleşti</v>
      </c>
    </row>
    <row r="453" spans="1:10">
      <c r="A453" t="str">
        <f>Banka!A176</f>
        <v>B-0237</v>
      </c>
      <c r="B453" t="str">
        <f>Banka!B176</f>
        <v>Boreal Teknoloji 3</v>
      </c>
      <c r="C453" t="str">
        <f>Banka!C176</f>
        <v>FTR202687350</v>
      </c>
      <c r="D453" t="str">
        <f>SUBSTITUTE(SUBSTITUTE(UPPER(C453)," ",""),"-","")</f>
        <v>FTR202687350</v>
      </c>
      <c r="E453" s="8">
        <f>Banka!D176</f>
        <v>9192</v>
      </c>
      <c r="F453" s="8" cm="1">
        <f t="array" ref="F453">SUMPRODUCT((SUBSTITUTE(SUBSTITUTE(UPPER(Defter!$D$5:$D$276)," ",""),"-","")=D453)*Defter!$E$5:$E$276)</f>
        <v>21872</v>
      </c>
      <c r="G453" s="8">
        <f>E453-F453</f>
        <v>-12680</v>
      </c>
      <c r="H453" cm="1">
        <f t="array" ref="H453">SUMPRODUCT((SUBSTITUTE(SUBSTITUTE(UPPER(Defter!$D$5:$D$276)," ",""),"-","")=D453)*1)</f>
        <v>1</v>
      </c>
      <c r="I453" t="str">
        <f>IF(H453=0,"Yalnız Bankada","Defterde Eşleşti")</f>
        <v>Defterde Eşleşti</v>
      </c>
      <c r="J453" t="str">
        <f>IF(I453="Yalnız Bankada","⚠ Defterde karşılık yok - kontrol","✓ Eşleşti")</f>
        <v>✓ Eşleşti</v>
      </c>
    </row>
    <row r="454" spans="1:10">
      <c r="A454" t="str">
        <f>Banka!A177</f>
        <v>B-0056</v>
      </c>
      <c r="B454" t="str">
        <f>Banka!B177</f>
        <v>Hazar Teknoloji 3</v>
      </c>
      <c r="C454" t="str">
        <f>Banka!C177</f>
        <v>ftr 2026 71741</v>
      </c>
      <c r="D454" t="str">
        <f>SUBSTITUTE(SUBSTITUTE(UPPER(C454)," ",""),"-","")</f>
        <v>FTR202671741</v>
      </c>
      <c r="E454" s="8">
        <f>Banka!D177</f>
        <v>52943</v>
      </c>
      <c r="F454" s="8" cm="1">
        <f t="array" ref="F454">SUMPRODUCT((SUBSTITUTE(SUBSTITUTE(UPPER(Defter!$D$5:$D$276)," ",""),"-","")=D454)*Defter!$E$5:$E$276)</f>
        <v>52943</v>
      </c>
      <c r="G454" s="8">
        <f>E454-F454</f>
        <v>0</v>
      </c>
      <c r="H454" cm="1">
        <f t="array" ref="H454">SUMPRODUCT((SUBSTITUTE(SUBSTITUTE(UPPER(Defter!$D$5:$D$276)," ",""),"-","")=D454)*1)</f>
        <v>1</v>
      </c>
      <c r="I454" t="str">
        <f>IF(H454=0,"Yalnız Bankada","Defterde Eşleşti")</f>
        <v>Defterde Eşleşti</v>
      </c>
      <c r="J454" t="str">
        <f>IF(I454="Yalnız Bankada","⚠ Defterde karşılık yok - kontrol","✓ Eşleşti")</f>
        <v>✓ Eşleşti</v>
      </c>
    </row>
    <row r="455" spans="1:10">
      <c r="A455" t="str">
        <f>Banka!A178</f>
        <v>B-0163</v>
      </c>
      <c r="B455" t="str">
        <f>Banka!B178</f>
        <v>Ufuk Gıda 3</v>
      </c>
      <c r="C455" t="str">
        <f>Banka!C178</f>
        <v>ftr 2026 69112</v>
      </c>
      <c r="D455" t="str">
        <f>SUBSTITUTE(SUBSTITUTE(UPPER(C455)," ",""),"-","")</f>
        <v>FTR202669112</v>
      </c>
      <c r="E455" s="8">
        <f>Banka!D178</f>
        <v>247054</v>
      </c>
      <c r="F455" s="8" cm="1">
        <f t="array" ref="F455">SUMPRODUCT((SUBSTITUTE(SUBSTITUTE(UPPER(Defter!$D$5:$D$276)," ",""),"-","")=D455)*Defter!$E$5:$E$276)</f>
        <v>247054</v>
      </c>
      <c r="G455" s="8">
        <f>E455-F455</f>
        <v>0</v>
      </c>
      <c r="H455" cm="1">
        <f t="array" ref="H455">SUMPRODUCT((SUBSTITUTE(SUBSTITUTE(UPPER(Defter!$D$5:$D$276)," ",""),"-","")=D455)*1)</f>
        <v>1</v>
      </c>
      <c r="I455" t="str">
        <f>IF(H455=0,"Yalnız Bankada","Defterde Eşleşti")</f>
        <v>Defterde Eşleşti</v>
      </c>
      <c r="J455" t="str">
        <f>IF(I455="Yalnız Bankada","⚠ Defterde karşılık yok - kontrol","✓ Eşleşti")</f>
        <v>✓ Eşleşti</v>
      </c>
    </row>
    <row r="456" spans="1:10">
      <c r="A456" t="str">
        <f>Banka!A179</f>
        <v>B-0035</v>
      </c>
      <c r="B456" t="str">
        <f>Banka!B179</f>
        <v>Liman Endüstri 3</v>
      </c>
      <c r="C456" t="str">
        <f>Banka!C179</f>
        <v xml:space="preserve">  ftr-2026-87057 </v>
      </c>
      <c r="D456" t="str">
        <f>SUBSTITUTE(SUBSTITUTE(UPPER(C456)," ",""),"-","")</f>
        <v>FTR202687057</v>
      </c>
      <c r="E456" s="8">
        <f>Banka!D179</f>
        <v>214658</v>
      </c>
      <c r="F456" s="8" cm="1">
        <f t="array" ref="F456">SUMPRODUCT((SUBSTITUTE(SUBSTITUTE(UPPER(Defter!$D$5:$D$276)," ",""),"-","")=D456)*Defter!$E$5:$E$276)</f>
        <v>214658</v>
      </c>
      <c r="G456" s="8">
        <f>E456-F456</f>
        <v>0</v>
      </c>
      <c r="H456" cm="1">
        <f t="array" ref="H456">SUMPRODUCT((SUBSTITUTE(SUBSTITUTE(UPPER(Defter!$D$5:$D$276)," ",""),"-","")=D456)*1)</f>
        <v>1</v>
      </c>
      <c r="I456" t="str">
        <f>IF(H456=0,"Yalnız Bankada","Defterde Eşleşti")</f>
        <v>Defterde Eşleşti</v>
      </c>
      <c r="J456" t="str">
        <f>IF(I456="Yalnız Bankada","⚠ Defterde karşılık yok - kontrol","✓ Eşleşti")</f>
        <v>✓ Eşleşti</v>
      </c>
    </row>
    <row r="457" spans="1:10">
      <c r="A457" t="str">
        <f>Banka!A180</f>
        <v>B-0224</v>
      </c>
      <c r="B457" t="str">
        <f>Banka!B180</f>
        <v>Pera Lojistik 3</v>
      </c>
      <c r="C457" t="str">
        <f>Banka!C180</f>
        <v>ftr 2026 74321</v>
      </c>
      <c r="D457" t="str">
        <f>SUBSTITUTE(SUBSTITUTE(UPPER(C457)," ",""),"-","")</f>
        <v>FTR202674321</v>
      </c>
      <c r="E457" s="8">
        <f>Banka!D180</f>
        <v>72229</v>
      </c>
      <c r="F457" s="8" cm="1">
        <f t="array" ref="F457">SUMPRODUCT((SUBSTITUTE(SUBSTITUTE(UPPER(Defter!$D$5:$D$276)," ",""),"-","")=D457)*Defter!$E$5:$E$276)</f>
        <v>72229</v>
      </c>
      <c r="G457" s="8">
        <f>E457-F457</f>
        <v>0</v>
      </c>
      <c r="H457" cm="1">
        <f t="array" ref="H457">SUMPRODUCT((SUBSTITUTE(SUBSTITUTE(UPPER(Defter!$D$5:$D$276)," ",""),"-","")=D457)*1)</f>
        <v>1</v>
      </c>
      <c r="I457" t="str">
        <f>IF(H457=0,"Yalnız Bankada","Defterde Eşleşti")</f>
        <v>Defterde Eşleşti</v>
      </c>
      <c r="J457" t="str">
        <f>IF(I457="Yalnız Bankada","⚠ Defterde karşılık yok - kontrol","✓ Eşleşti")</f>
        <v>✓ Eşleşti</v>
      </c>
    </row>
    <row r="458" spans="1:10">
      <c r="A458" t="str">
        <f>Banka!A181</f>
        <v>B-0138</v>
      </c>
      <c r="B458" t="str">
        <f>Banka!B181</f>
        <v>İdea Gıda 1</v>
      </c>
      <c r="C458" t="str">
        <f>Banka!C181</f>
        <v>FTR 2026 22761</v>
      </c>
      <c r="D458" t="str">
        <f>SUBSTITUTE(SUBSTITUTE(UPPER(C458)," ",""),"-","")</f>
        <v>FTR202622761</v>
      </c>
      <c r="E458" s="8">
        <f>Banka!D181</f>
        <v>38826</v>
      </c>
      <c r="F458" s="8" cm="1">
        <f t="array" ref="F458">SUMPRODUCT((SUBSTITUTE(SUBSTITUTE(UPPER(Defter!$D$5:$D$276)," ",""),"-","")=D458)*Defter!$E$5:$E$276)</f>
        <v>38826</v>
      </c>
      <c r="G458" s="8">
        <f>E458-F458</f>
        <v>0</v>
      </c>
      <c r="H458" cm="1">
        <f t="array" ref="H458">SUMPRODUCT((SUBSTITUTE(SUBSTITUTE(UPPER(Defter!$D$5:$D$276)," ",""),"-","")=D458)*1)</f>
        <v>1</v>
      </c>
      <c r="I458" t="str">
        <f>IF(H458=0,"Yalnız Bankada","Defterde Eşleşti")</f>
        <v>Defterde Eşleşti</v>
      </c>
      <c r="J458" t="str">
        <f>IF(I458="Yalnız Bankada","⚠ Defterde karşılık yok - kontrol","✓ Eşleşti")</f>
        <v>✓ Eşleşti</v>
      </c>
    </row>
    <row r="459" spans="1:10">
      <c r="A459" t="str">
        <f>Banka!A182</f>
        <v>B-0133</v>
      </c>
      <c r="B459" t="str">
        <f>Banka!B182</f>
        <v>Doruk Lojistik 2</v>
      </c>
      <c r="C459" t="str">
        <f>Banka!C182</f>
        <v xml:space="preserve">  ftr 2026 10581 </v>
      </c>
      <c r="D459" t="str">
        <f>SUBSTITUTE(SUBSTITUTE(UPPER(C459)," ",""),"-","")</f>
        <v>FTR202610581</v>
      </c>
      <c r="E459" s="8">
        <f>Banka!D182</f>
        <v>88259</v>
      </c>
      <c r="F459" s="8" cm="1">
        <f t="array" ref="F459">SUMPRODUCT((SUBSTITUTE(SUBSTITUTE(UPPER(Defter!$D$5:$D$276)," ",""),"-","")=D459)*Defter!$E$5:$E$276)</f>
        <v>88259</v>
      </c>
      <c r="G459" s="8">
        <f>E459-F459</f>
        <v>0</v>
      </c>
      <c r="H459" cm="1">
        <f t="array" ref="H459">SUMPRODUCT((SUBSTITUTE(SUBSTITUTE(UPPER(Defter!$D$5:$D$276)," ",""),"-","")=D459)*1)</f>
        <v>1</v>
      </c>
      <c r="I459" t="str">
        <f>IF(H459=0,"Yalnız Bankada","Defterde Eşleşti")</f>
        <v>Defterde Eşleşti</v>
      </c>
      <c r="J459" t="str">
        <f>IF(I459="Yalnız Bankada","⚠ Defterde karşılık yok - kontrol","✓ Eşleşti")</f>
        <v>✓ Eşleşti</v>
      </c>
    </row>
    <row r="460" spans="1:10">
      <c r="A460" t="str">
        <f>Banka!A183</f>
        <v>B-0105</v>
      </c>
      <c r="B460" t="str">
        <f>Banka!B183</f>
        <v>Güven Otomotiv 2</v>
      </c>
      <c r="C460" t="str">
        <f>Banka!C183</f>
        <v>FTR 2026 34299</v>
      </c>
      <c r="D460" t="str">
        <f>SUBSTITUTE(SUBSTITUTE(UPPER(C460)," ",""),"-","")</f>
        <v>FTR202634299</v>
      </c>
      <c r="E460" s="8">
        <f>Banka!D183</f>
        <v>189466</v>
      </c>
      <c r="F460" s="8" cm="1">
        <f t="array" ref="F460">SUMPRODUCT((SUBSTITUTE(SUBSTITUTE(UPPER(Defter!$D$5:$D$276)," ",""),"-","")=D460)*Defter!$E$5:$E$276)</f>
        <v>189466</v>
      </c>
      <c r="G460" s="8">
        <f>E460-F460</f>
        <v>0</v>
      </c>
      <c r="H460" cm="1">
        <f t="array" ref="H460">SUMPRODUCT((SUBSTITUTE(SUBSTITUTE(UPPER(Defter!$D$5:$D$276)," ",""),"-","")=D460)*1)</f>
        <v>1</v>
      </c>
      <c r="I460" t="str">
        <f>IF(H460=0,"Yalnız Bankada","Defterde Eşleşti")</f>
        <v>Defterde Eşleşti</v>
      </c>
      <c r="J460" t="str">
        <f>IF(I460="Yalnız Bankada","⚠ Defterde karşılık yok - kontrol","✓ Eşleşti")</f>
        <v>✓ Eşleşti</v>
      </c>
    </row>
    <row r="461" spans="1:10">
      <c r="A461" t="str">
        <f>Banka!A184</f>
        <v>B-0273</v>
      </c>
      <c r="B461" t="str">
        <f>Banka!B184</f>
        <v>Doruk Enerji 3</v>
      </c>
      <c r="C461" t="str">
        <f>Banka!C184</f>
        <v>ftr 2026 71370</v>
      </c>
      <c r="D461" t="str">
        <f>SUBSTITUTE(SUBSTITUTE(UPPER(C461)," ",""),"-","")</f>
        <v>FTR202671370</v>
      </c>
      <c r="E461" s="8">
        <f>Banka!D184</f>
        <v>208348</v>
      </c>
      <c r="F461" s="8" cm="1">
        <f t="array" ref="F461">SUMPRODUCT((SUBSTITUTE(SUBSTITUTE(UPPER(Defter!$D$5:$D$276)," ",""),"-","")=D461)*Defter!$E$5:$E$276)</f>
        <v>208526</v>
      </c>
      <c r="G461" s="8">
        <f>E461-F461</f>
        <v>-178</v>
      </c>
      <c r="H461" cm="1">
        <f t="array" ref="H461">SUMPRODUCT((SUBSTITUTE(SUBSTITUTE(UPPER(Defter!$D$5:$D$276)," ",""),"-","")=D461)*1)</f>
        <v>1</v>
      </c>
      <c r="I461" t="str">
        <f>IF(H461=0,"Yalnız Bankada","Defterde Eşleşti")</f>
        <v>Defterde Eşleşti</v>
      </c>
      <c r="J461" t="str">
        <f>IF(I461="Yalnız Bankada","⚠ Defterde karşılık yok - kontrol","✓ Eşleşti")</f>
        <v>✓ Eşleşti</v>
      </c>
    </row>
    <row r="462" spans="1:10">
      <c r="A462" t="str">
        <f>Banka!A185</f>
        <v>B-0120</v>
      </c>
      <c r="B462" t="str">
        <f>Banka!B185</f>
        <v>Atlas Otomotiv 2</v>
      </c>
      <c r="C462" t="str">
        <f>Banka!C185</f>
        <v>ftr 2026 92770</v>
      </c>
      <c r="D462" t="str">
        <f>SUBSTITUTE(SUBSTITUTE(UPPER(C462)," ",""),"-","")</f>
        <v>FTR202692770</v>
      </c>
      <c r="E462" s="8">
        <f>Banka!D185</f>
        <v>115776</v>
      </c>
      <c r="F462" s="8" cm="1">
        <f t="array" ref="F462">SUMPRODUCT((SUBSTITUTE(SUBSTITUTE(UPPER(Defter!$D$5:$D$276)," ",""),"-","")=D462)*Defter!$E$5:$E$276)</f>
        <v>115776</v>
      </c>
      <c r="G462" s="8">
        <f>E462-F462</f>
        <v>0</v>
      </c>
      <c r="H462" cm="1">
        <f t="array" ref="H462">SUMPRODUCT((SUBSTITUTE(SUBSTITUTE(UPPER(Defter!$D$5:$D$276)," ",""),"-","")=D462)*1)</f>
        <v>1</v>
      </c>
      <c r="I462" t="str">
        <f>IF(H462=0,"Yalnız Bankada","Defterde Eşleşti")</f>
        <v>Defterde Eşleşti</v>
      </c>
      <c r="J462" t="str">
        <f>IF(I462="Yalnız Bankada","⚠ Defterde karşılık yok - kontrol","✓ Eşleşti")</f>
        <v>✓ Eşleşti</v>
      </c>
    </row>
    <row r="463" spans="1:10">
      <c r="A463" t="str">
        <f>Banka!A186</f>
        <v>B-0044</v>
      </c>
      <c r="B463" t="str">
        <f>Banka!B186</f>
        <v>Güven Endüstri 1</v>
      </c>
      <c r="C463" t="str">
        <f>Banka!C186</f>
        <v>FTR 2026 93507</v>
      </c>
      <c r="D463" t="str">
        <f>SUBSTITUTE(SUBSTITUTE(UPPER(C463)," ",""),"-","")</f>
        <v>FTR202693507</v>
      </c>
      <c r="E463" s="8">
        <f>Banka!D186</f>
        <v>53626</v>
      </c>
      <c r="F463" s="8" cm="1">
        <f t="array" ref="F463">SUMPRODUCT((SUBSTITUTE(SUBSTITUTE(UPPER(Defter!$D$5:$D$276)," ",""),"-","")=D463)*Defter!$E$5:$E$276)</f>
        <v>53626</v>
      </c>
      <c r="G463" s="8">
        <f>E463-F463</f>
        <v>0</v>
      </c>
      <c r="H463" cm="1">
        <f t="array" ref="H463">SUMPRODUCT((SUBSTITUTE(SUBSTITUTE(UPPER(Defter!$D$5:$D$276)," ",""),"-","")=D463)*1)</f>
        <v>1</v>
      </c>
      <c r="I463" t="str">
        <f>IF(H463=0,"Yalnız Bankada","Defterde Eşleşti")</f>
        <v>Defterde Eşleşti</v>
      </c>
      <c r="J463" t="str">
        <f>IF(I463="Yalnız Bankada","⚠ Defterde karşılık yok - kontrol","✓ Eşleşti")</f>
        <v>✓ Eşleşti</v>
      </c>
    </row>
    <row r="464" spans="1:10">
      <c r="A464" t="str">
        <f>Banka!A187</f>
        <v>B-0104</v>
      </c>
      <c r="B464" t="str">
        <f>Banka!B187</f>
        <v>Hazar Gıda 2</v>
      </c>
      <c r="C464" t="str">
        <f>Banka!C187</f>
        <v>ftr-2026-87203</v>
      </c>
      <c r="D464" t="str">
        <f>SUBSTITUTE(SUBSTITUTE(UPPER(C464)," ",""),"-","")</f>
        <v>FTR202687203</v>
      </c>
      <c r="E464" s="8">
        <f>Banka!D187</f>
        <v>86945</v>
      </c>
      <c r="F464" s="8" cm="1">
        <f t="array" ref="F464">SUMPRODUCT((SUBSTITUTE(SUBSTITUTE(UPPER(Defter!$D$5:$D$276)," ",""),"-","")=D464)*Defter!$E$5:$E$276)</f>
        <v>86945</v>
      </c>
      <c r="G464" s="8">
        <f>E464-F464</f>
        <v>0</v>
      </c>
      <c r="H464" cm="1">
        <f t="array" ref="H464">SUMPRODUCT((SUBSTITUTE(SUBSTITUTE(UPPER(Defter!$D$5:$D$276)," ",""),"-","")=D464)*1)</f>
        <v>1</v>
      </c>
      <c r="I464" t="str">
        <f>IF(H464=0,"Yalnız Bankada","Defterde Eşleşti")</f>
        <v>Defterde Eşleşti</v>
      </c>
      <c r="J464" t="str">
        <f>IF(I464="Yalnız Bankada","⚠ Defterde karşılık yok - kontrol","✓ Eşleşti")</f>
        <v>✓ Eşleşti</v>
      </c>
    </row>
    <row r="465" spans="1:10">
      <c r="A465" t="str">
        <f>Banka!A188</f>
        <v>B-0008</v>
      </c>
      <c r="B465" t="str">
        <f>Banka!B188</f>
        <v>Orion Teknoloji 3</v>
      </c>
      <c r="C465" t="str">
        <f>Banka!C188</f>
        <v>FTR202628679</v>
      </c>
      <c r="D465" t="str">
        <f>SUBSTITUTE(SUBSTITUTE(UPPER(C465)," ",""),"-","")</f>
        <v>FTR202628679</v>
      </c>
      <c r="E465" s="8">
        <f>Banka!D188</f>
        <v>24996</v>
      </c>
      <c r="F465" s="8" cm="1">
        <f t="array" ref="F465">SUMPRODUCT((SUBSTITUTE(SUBSTITUTE(UPPER(Defter!$D$5:$D$276)," ",""),"-","")=D465)*Defter!$E$5:$E$276)</f>
        <v>24996</v>
      </c>
      <c r="G465" s="8">
        <f>E465-F465</f>
        <v>0</v>
      </c>
      <c r="H465" cm="1">
        <f t="array" ref="H465">SUMPRODUCT((SUBSTITUTE(SUBSTITUTE(UPPER(Defter!$D$5:$D$276)," ",""),"-","")=D465)*1)</f>
        <v>1</v>
      </c>
      <c r="I465" t="str">
        <f>IF(H465=0,"Yalnız Bankada","Defterde Eşleşti")</f>
        <v>Defterde Eşleşti</v>
      </c>
      <c r="J465" t="str">
        <f>IF(I465="Yalnız Bankada","⚠ Defterde karşılık yok - kontrol","✓ Eşleşti")</f>
        <v>✓ Eşleşti</v>
      </c>
    </row>
    <row r="466" spans="1:10">
      <c r="A466" t="str">
        <f>Banka!A189</f>
        <v>B-0232</v>
      </c>
      <c r="B466" t="str">
        <f>Banka!B189</f>
        <v>Sentez Enerji 2</v>
      </c>
      <c r="C466" t="str">
        <f>Banka!C189</f>
        <v>ftr-2026-29234</v>
      </c>
      <c r="D466" t="str">
        <f>SUBSTITUTE(SUBSTITUTE(UPPER(C466)," ",""),"-","")</f>
        <v>FTR202629234</v>
      </c>
      <c r="E466" s="8">
        <f>Banka!D189</f>
        <v>92848</v>
      </c>
      <c r="F466" s="8" cm="1">
        <f t="array" ref="F466">SUMPRODUCT((SUBSTITUTE(SUBSTITUTE(UPPER(Defter!$D$5:$D$276)," ",""),"-","")=D466)*Defter!$E$5:$E$276)</f>
        <v>133595</v>
      </c>
      <c r="G466" s="8">
        <f>E466-F466</f>
        <v>-40747</v>
      </c>
      <c r="H466" cm="1">
        <f t="array" ref="H466">SUMPRODUCT((SUBSTITUTE(SUBSTITUTE(UPPER(Defter!$D$5:$D$276)," ",""),"-","")=D466)*1)</f>
        <v>1</v>
      </c>
      <c r="I466" t="str">
        <f>IF(H466=0,"Yalnız Bankada","Defterde Eşleşti")</f>
        <v>Defterde Eşleşti</v>
      </c>
      <c r="J466" t="str">
        <f>IF(I466="Yalnız Bankada","⚠ Defterde karşılık yok - kontrol","✓ Eşleşti")</f>
        <v>✓ Eşleşti</v>
      </c>
    </row>
    <row r="467" spans="1:10">
      <c r="A467" t="str">
        <f>Banka!A190</f>
        <v>B-0261</v>
      </c>
      <c r="B467" t="str">
        <f>Banka!B190</f>
        <v>Orion Gıda 2</v>
      </c>
      <c r="C467" t="str">
        <f>Banka!C190</f>
        <v>ftr202694125</v>
      </c>
      <c r="D467" t="str">
        <f>SUBSTITUTE(SUBSTITUTE(UPPER(C467)," ",""),"-","")</f>
        <v>FTR202694125</v>
      </c>
      <c r="E467" s="8">
        <f>Banka!D190</f>
        <v>68843</v>
      </c>
      <c r="F467" s="8" cm="1">
        <f t="array" ref="F467">SUMPRODUCT((SUBSTITUTE(SUBSTITUTE(UPPER(Defter!$D$5:$D$276)," ",""),"-","")=D467)*Defter!$E$5:$E$276)</f>
        <v>144950</v>
      </c>
      <c r="G467" s="8">
        <f>E467-F467</f>
        <v>-76107</v>
      </c>
      <c r="H467" cm="1">
        <f t="array" ref="H467">SUMPRODUCT((SUBSTITUTE(SUBSTITUTE(UPPER(Defter!$D$5:$D$276)," ",""),"-","")=D467)*1)</f>
        <v>1</v>
      </c>
      <c r="I467" t="str">
        <f>IF(H467=0,"Yalnız Bankada","Defterde Eşleşti")</f>
        <v>Defterde Eşleşti</v>
      </c>
      <c r="J467" t="str">
        <f>IF(I467="Yalnız Bankada","⚠ Defterde karşılık yok - kontrol","✓ Eşleşti")</f>
        <v>✓ Eşleşti</v>
      </c>
    </row>
    <row r="468" spans="1:10">
      <c r="A468" t="str">
        <f>Banka!A191</f>
        <v>B-0265</v>
      </c>
      <c r="B468" t="str">
        <f>Banka!B191</f>
        <v>Vadi Gıda 2</v>
      </c>
      <c r="C468" t="str">
        <f>Banka!C191</f>
        <v>FTR-2026-17701</v>
      </c>
      <c r="D468" t="str">
        <f>SUBSTITUTE(SUBSTITUTE(UPPER(C468)," ",""),"-","")</f>
        <v>FTR202617701</v>
      </c>
      <c r="E468" s="8">
        <f>Banka!D191</f>
        <v>68258</v>
      </c>
      <c r="F468" s="8" cm="1">
        <f t="array" ref="F468">SUMPRODUCT((SUBSTITUTE(SUBSTITUTE(UPPER(Defter!$D$5:$D$276)," ",""),"-","")=D468)*Defter!$E$5:$E$276)</f>
        <v>68771</v>
      </c>
      <c r="G468" s="8">
        <f>E468-F468</f>
        <v>-513</v>
      </c>
      <c r="H468" cm="1">
        <f t="array" ref="H468">SUMPRODUCT((SUBSTITUTE(SUBSTITUTE(UPPER(Defter!$D$5:$D$276)," ",""),"-","")=D468)*1)</f>
        <v>1</v>
      </c>
      <c r="I468" t="str">
        <f>IF(H468=0,"Yalnız Bankada","Defterde Eşleşti")</f>
        <v>Defterde Eşleşti</v>
      </c>
      <c r="J468" t="str">
        <f>IF(I468="Yalnız Bankada","⚠ Defterde karşılık yok - kontrol","✓ Eşleşti")</f>
        <v>✓ Eşleşti</v>
      </c>
    </row>
    <row r="469" spans="1:10">
      <c r="A469" t="str">
        <f>Banka!A192</f>
        <v>B-0156</v>
      </c>
      <c r="B469" t="str">
        <f>Banka!B192</f>
        <v>Pera Lojistik 3</v>
      </c>
      <c r="C469" t="str">
        <f>Banka!C192</f>
        <v>FTR-2026-50380</v>
      </c>
      <c r="D469" t="str">
        <f>SUBSTITUTE(SUBSTITUTE(UPPER(C469)," ",""),"-","")</f>
        <v>FTR202650380</v>
      </c>
      <c r="E469" s="8">
        <f>Banka!D192</f>
        <v>20421</v>
      </c>
      <c r="F469" s="8" cm="1">
        <f t="array" ref="F469">SUMPRODUCT((SUBSTITUTE(SUBSTITUTE(UPPER(Defter!$D$5:$D$276)," ",""),"-","")=D469)*Defter!$E$5:$E$276)</f>
        <v>20421</v>
      </c>
      <c r="G469" s="8">
        <f>E469-F469</f>
        <v>0</v>
      </c>
      <c r="H469" cm="1">
        <f t="array" ref="H469">SUMPRODUCT((SUBSTITUTE(SUBSTITUTE(UPPER(Defter!$D$5:$D$276)," ",""),"-","")=D469)*1)</f>
        <v>1</v>
      </c>
      <c r="I469" t="str">
        <f>IF(H469=0,"Yalnız Bankada","Defterde Eşleşti")</f>
        <v>Defterde Eşleşti</v>
      </c>
      <c r="J469" t="str">
        <f>IF(I469="Yalnız Bankada","⚠ Defterde karşılık yok - kontrol","✓ Eşleşti")</f>
        <v>✓ Eşleşti</v>
      </c>
    </row>
    <row r="470" spans="1:10">
      <c r="A470" t="str">
        <f>Banka!A193</f>
        <v>B-0154</v>
      </c>
      <c r="B470" t="str">
        <f>Banka!B193</f>
        <v>Doruk Lojistik 2</v>
      </c>
      <c r="C470" t="str">
        <f>Banka!C193</f>
        <v>FTR 2026 27741</v>
      </c>
      <c r="D470" t="str">
        <f>SUBSTITUTE(SUBSTITUTE(UPPER(C470)," ",""),"-","")</f>
        <v>FTR202627741</v>
      </c>
      <c r="E470" s="8">
        <f>Banka!D193</f>
        <v>258000</v>
      </c>
      <c r="F470" s="8" cm="1">
        <f t="array" ref="F470">SUMPRODUCT((SUBSTITUTE(SUBSTITUTE(UPPER(Defter!$D$5:$D$276)," ",""),"-","")=D470)*Defter!$E$5:$E$276)</f>
        <v>258000</v>
      </c>
      <c r="G470" s="8">
        <f>E470-F470</f>
        <v>0</v>
      </c>
      <c r="H470" cm="1">
        <f t="array" ref="H470">SUMPRODUCT((SUBSTITUTE(SUBSTITUTE(UPPER(Defter!$D$5:$D$276)," ",""),"-","")=D470)*1)</f>
        <v>1</v>
      </c>
      <c r="I470" t="str">
        <f>IF(H470=0,"Yalnız Bankada","Defterde Eşleşti")</f>
        <v>Defterde Eşleşti</v>
      </c>
      <c r="J470" t="str">
        <f>IF(I470="Yalnız Bankada","⚠ Defterde karşılık yok - kontrol","✓ Eşleşti")</f>
        <v>✓ Eşleşti</v>
      </c>
    </row>
    <row r="471" spans="1:10">
      <c r="A471" t="str">
        <f>Banka!A194</f>
        <v>B-0017</v>
      </c>
      <c r="B471" t="str">
        <f>Banka!B194</f>
        <v>Güven Gıda 3</v>
      </c>
      <c r="C471" t="str">
        <f>Banka!C194</f>
        <v xml:space="preserve">  ftr-2026-16489 </v>
      </c>
      <c r="D471" t="str">
        <f>SUBSTITUTE(SUBSTITUTE(UPPER(C471)," ",""),"-","")</f>
        <v>FTR202616489</v>
      </c>
      <c r="E471" s="8">
        <f>Banka!D194</f>
        <v>193619</v>
      </c>
      <c r="F471" s="8" cm="1">
        <f t="array" ref="F471">SUMPRODUCT((SUBSTITUTE(SUBSTITUTE(UPPER(Defter!$D$5:$D$276)," ",""),"-","")=D471)*Defter!$E$5:$E$276)</f>
        <v>193619</v>
      </c>
      <c r="G471" s="8">
        <f>E471-F471</f>
        <v>0</v>
      </c>
      <c r="H471" cm="1">
        <f t="array" ref="H471">SUMPRODUCT((SUBSTITUTE(SUBSTITUTE(UPPER(Defter!$D$5:$D$276)," ",""),"-","")=D471)*1)</f>
        <v>1</v>
      </c>
      <c r="I471" t="str">
        <f>IF(H471=0,"Yalnız Bankada","Defterde Eşleşti")</f>
        <v>Defterde Eşleşti</v>
      </c>
      <c r="J471" t="str">
        <f>IF(I471="Yalnız Bankada","⚠ Defterde karşılık yok - kontrol","✓ Eşleşti")</f>
        <v>✓ Eşleşti</v>
      </c>
    </row>
    <row r="472" spans="1:10">
      <c r="A472" t="str">
        <f>Banka!A195</f>
        <v>B-0080</v>
      </c>
      <c r="B472" t="str">
        <f>Banka!B195</f>
        <v>Hazar Teknoloji 3</v>
      </c>
      <c r="C472" t="str">
        <f>Banka!C195</f>
        <v xml:space="preserve">  FTR-2026-43315 </v>
      </c>
      <c r="D472" t="str">
        <f>SUBSTITUTE(SUBSTITUTE(UPPER(C472)," ",""),"-","")</f>
        <v>FTR202643315</v>
      </c>
      <c r="E472" s="8">
        <f>Banka!D195</f>
        <v>174306</v>
      </c>
      <c r="F472" s="8" cm="1">
        <f t="array" ref="F472">SUMPRODUCT((SUBSTITUTE(SUBSTITUTE(UPPER(Defter!$D$5:$D$276)," ",""),"-","")=D472)*Defter!$E$5:$E$276)</f>
        <v>174306</v>
      </c>
      <c r="G472" s="8">
        <f>E472-F472</f>
        <v>0</v>
      </c>
      <c r="H472" cm="1">
        <f t="array" ref="H472">SUMPRODUCT((SUBSTITUTE(SUBSTITUTE(UPPER(Defter!$D$5:$D$276)," ",""),"-","")=D472)*1)</f>
        <v>1</v>
      </c>
      <c r="I472" t="str">
        <f>IF(H472=0,"Yalnız Bankada","Defterde Eşleşti")</f>
        <v>Defterde Eşleşti</v>
      </c>
      <c r="J472" t="str">
        <f>IF(I472="Yalnız Bankada","⚠ Defterde karşılık yok - kontrol","✓ Eşleşti")</f>
        <v>✓ Eşleşti</v>
      </c>
    </row>
    <row r="473" spans="1:10">
      <c r="A473" t="str">
        <f>Banka!A196</f>
        <v>B-0137</v>
      </c>
      <c r="B473" t="str">
        <f>Banka!B196</f>
        <v>Pera Gıda 1</v>
      </c>
      <c r="C473" t="str">
        <f>Banka!C196</f>
        <v>ftr 2026 46072</v>
      </c>
      <c r="D473" t="str">
        <f>SUBSTITUTE(SUBSTITUTE(UPPER(C473)," ",""),"-","")</f>
        <v>FTR202646072</v>
      </c>
      <c r="E473" s="8">
        <f>Banka!D196</f>
        <v>105730</v>
      </c>
      <c r="F473" s="8" cm="1">
        <f t="array" ref="F473">SUMPRODUCT((SUBSTITUTE(SUBSTITUTE(UPPER(Defter!$D$5:$D$276)," ",""),"-","")=D473)*Defter!$E$5:$E$276)</f>
        <v>105730</v>
      </c>
      <c r="G473" s="8">
        <f>E473-F473</f>
        <v>0</v>
      </c>
      <c r="H473" cm="1">
        <f t="array" ref="H473">SUMPRODUCT((SUBSTITUTE(SUBSTITUTE(UPPER(Defter!$D$5:$D$276)," ",""),"-","")=D473)*1)</f>
        <v>1</v>
      </c>
      <c r="I473" t="str">
        <f>IF(H473=0,"Yalnız Bankada","Defterde Eşleşti")</f>
        <v>Defterde Eşleşti</v>
      </c>
      <c r="J473" t="str">
        <f>IF(I473="Yalnız Bankada","⚠ Defterde karşılık yok - kontrol","✓ Eşleşti")</f>
        <v>✓ Eşleşti</v>
      </c>
    </row>
    <row r="474" spans="1:10">
      <c r="A474" t="str">
        <f>Banka!A197</f>
        <v>B-0087</v>
      </c>
      <c r="B474" t="str">
        <f>Banka!B197</f>
        <v>Ufuk Otomotiv 2</v>
      </c>
      <c r="C474" t="str">
        <f>Banka!C197</f>
        <v xml:space="preserve">  ftr 2026 90503 </v>
      </c>
      <c r="D474" t="str">
        <f>SUBSTITUTE(SUBSTITUTE(UPPER(C474)," ",""),"-","")</f>
        <v>FTR202690503</v>
      </c>
      <c r="E474" s="8">
        <f>Banka!D197</f>
        <v>61150</v>
      </c>
      <c r="F474" s="8" cm="1">
        <f t="array" ref="F474">SUMPRODUCT((SUBSTITUTE(SUBSTITUTE(UPPER(Defter!$D$5:$D$276)," ",""),"-","")=D474)*Defter!$E$5:$E$276)</f>
        <v>61150</v>
      </c>
      <c r="G474" s="8">
        <f>E474-F474</f>
        <v>0</v>
      </c>
      <c r="H474" cm="1">
        <f t="array" ref="H474">SUMPRODUCT((SUBSTITUTE(SUBSTITUTE(UPPER(Defter!$D$5:$D$276)," ",""),"-","")=D474)*1)</f>
        <v>1</v>
      </c>
      <c r="I474" t="str">
        <f>IF(H474=0,"Yalnız Bankada","Defterde Eşleşti")</f>
        <v>Defterde Eşleşti</v>
      </c>
      <c r="J474" t="str">
        <f>IF(I474="Yalnız Bankada","⚠ Defterde karşılık yok - kontrol","✓ Eşleşti")</f>
        <v>✓ Eşleşti</v>
      </c>
    </row>
    <row r="475" spans="1:10">
      <c r="A475" t="str">
        <f>Banka!A198</f>
        <v>B-0240</v>
      </c>
      <c r="B475" t="str">
        <f>Banka!B198</f>
        <v>İdea Lojistik 3</v>
      </c>
      <c r="C475" t="str">
        <f>Banka!C198</f>
        <v>ftr202620062</v>
      </c>
      <c r="D475" t="str">
        <f>SUBSTITUTE(SUBSTITUTE(UPPER(C475)," ",""),"-","")</f>
        <v>FTR202620062</v>
      </c>
      <c r="E475" s="8">
        <f>Banka!D198</f>
        <v>74963</v>
      </c>
      <c r="F475" s="8" cm="1">
        <f t="array" ref="F475">SUMPRODUCT((SUBSTITUTE(SUBSTITUTE(UPPER(Defter!$D$5:$D$276)," ",""),"-","")=D475)*Defter!$E$5:$E$276)</f>
        <v>179970</v>
      </c>
      <c r="G475" s="8">
        <f>E475-F475</f>
        <v>-105007</v>
      </c>
      <c r="H475" cm="1">
        <f t="array" ref="H475">SUMPRODUCT((SUBSTITUTE(SUBSTITUTE(UPPER(Defter!$D$5:$D$276)," ",""),"-","")=D475)*1)</f>
        <v>1</v>
      </c>
      <c r="I475" t="str">
        <f>IF(H475=0,"Yalnız Bankada","Defterde Eşleşti")</f>
        <v>Defterde Eşleşti</v>
      </c>
      <c r="J475" t="str">
        <f>IF(I475="Yalnız Bankada","⚠ Defterde karşılık yok - kontrol","✓ Eşleşti")</f>
        <v>✓ Eşleşti</v>
      </c>
    </row>
    <row r="476" spans="1:10">
      <c r="A476" t="str">
        <f>Banka!A199</f>
        <v>B-0173</v>
      </c>
      <c r="B476" t="str">
        <f>Banka!B199</f>
        <v>Fora Otomotiv 3</v>
      </c>
      <c r="C476" t="str">
        <f>Banka!C199</f>
        <v>FTR-2026-88411</v>
      </c>
      <c r="D476" t="str">
        <f>SUBSTITUTE(SUBSTITUTE(UPPER(C476)," ",""),"-","")</f>
        <v>FTR202688411</v>
      </c>
      <c r="E476" s="8">
        <f>Banka!D199</f>
        <v>135196</v>
      </c>
      <c r="F476" s="8" cm="1">
        <f t="array" ref="F476">SUMPRODUCT((SUBSTITUTE(SUBSTITUTE(UPPER(Defter!$D$5:$D$276)," ",""),"-","")=D476)*Defter!$E$5:$E$276)</f>
        <v>135196</v>
      </c>
      <c r="G476" s="8">
        <f>E476-F476</f>
        <v>0</v>
      </c>
      <c r="H476" cm="1">
        <f t="array" ref="H476">SUMPRODUCT((SUBSTITUTE(SUBSTITUTE(UPPER(Defter!$D$5:$D$276)," ",""),"-","")=D476)*1)</f>
        <v>1</v>
      </c>
      <c r="I476" t="str">
        <f>IF(H476=0,"Yalnız Bankada","Defterde Eşleşti")</f>
        <v>Defterde Eşleşti</v>
      </c>
      <c r="J476" t="str">
        <f>IF(I476="Yalnız Bankada","⚠ Defterde karşılık yok - kontrol","✓ Eşleşti")</f>
        <v>✓ Eşleşti</v>
      </c>
    </row>
    <row r="477" spans="1:10">
      <c r="A477" t="str">
        <f>Banka!A200</f>
        <v>B-0037</v>
      </c>
      <c r="B477" t="str">
        <f>Banka!B200</f>
        <v>Atlas Otomotiv 2</v>
      </c>
      <c r="C477" t="str">
        <f>Banka!C200</f>
        <v>FTR202669549</v>
      </c>
      <c r="D477" t="str">
        <f>SUBSTITUTE(SUBSTITUTE(UPPER(C477)," ",""),"-","")</f>
        <v>FTR202669549</v>
      </c>
      <c r="E477" s="8">
        <f>Banka!D200</f>
        <v>52957</v>
      </c>
      <c r="F477" s="8" cm="1">
        <f t="array" ref="F477">SUMPRODUCT((SUBSTITUTE(SUBSTITUTE(UPPER(Defter!$D$5:$D$276)," ",""),"-","")=D477)*Defter!$E$5:$E$276)</f>
        <v>52957</v>
      </c>
      <c r="G477" s="8">
        <f>E477-F477</f>
        <v>0</v>
      </c>
      <c r="H477" cm="1">
        <f t="array" ref="H477">SUMPRODUCT((SUBSTITUTE(SUBSTITUTE(UPPER(Defter!$D$5:$D$276)," ",""),"-","")=D477)*1)</f>
        <v>1</v>
      </c>
      <c r="I477" t="str">
        <f>IF(H477=0,"Yalnız Bankada","Defterde Eşleşti")</f>
        <v>Defterde Eşleşti</v>
      </c>
      <c r="J477" t="str">
        <f>IF(I477="Yalnız Bankada","⚠ Defterde karşılık yok - kontrol","✓ Eşleşti")</f>
        <v>✓ Eşleşti</v>
      </c>
    </row>
    <row r="478" spans="1:10">
      <c r="A478" t="str">
        <f>Banka!A201</f>
        <v>B-0189</v>
      </c>
      <c r="B478" t="str">
        <f>Banka!B201</f>
        <v>Çınar Lojistik 3</v>
      </c>
      <c r="C478" t="str">
        <f>Banka!C201</f>
        <v xml:space="preserve">  FTR-2026-36623 </v>
      </c>
      <c r="D478" t="str">
        <f>SUBSTITUTE(SUBSTITUTE(UPPER(C478)," ",""),"-","")</f>
        <v>FTR202636623</v>
      </c>
      <c r="E478" s="8">
        <f>Banka!D201</f>
        <v>126353</v>
      </c>
      <c r="F478" s="8" cm="1">
        <f t="array" ref="F478">SUMPRODUCT((SUBSTITUTE(SUBSTITUTE(UPPER(Defter!$D$5:$D$276)," ",""),"-","")=D478)*Defter!$E$5:$E$276)</f>
        <v>126353</v>
      </c>
      <c r="G478" s="8">
        <f>E478-F478</f>
        <v>0</v>
      </c>
      <c r="H478" cm="1">
        <f t="array" ref="H478">SUMPRODUCT((SUBSTITUTE(SUBSTITUTE(UPPER(Defter!$D$5:$D$276)," ",""),"-","")=D478)*1)</f>
        <v>1</v>
      </c>
      <c r="I478" t="str">
        <f>IF(H478=0,"Yalnız Bankada","Defterde Eşleşti")</f>
        <v>Defterde Eşleşti</v>
      </c>
      <c r="J478" t="str">
        <f>IF(I478="Yalnız Bankada","⚠ Defterde karşılık yok - kontrol","✓ Eşleşti")</f>
        <v>✓ Eşleşti</v>
      </c>
    </row>
    <row r="479" spans="1:10">
      <c r="A479" t="str">
        <f>Banka!A202</f>
        <v>B-0270</v>
      </c>
      <c r="B479" t="str">
        <f>Banka!B202</f>
        <v>İdea Teknoloji 2</v>
      </c>
      <c r="C479" t="str">
        <f>Banka!C202</f>
        <v>FTR 2026 91179</v>
      </c>
      <c r="D479" t="str">
        <f>SUBSTITUTE(SUBSTITUTE(UPPER(C479)," ",""),"-","")</f>
        <v>FTR202691179</v>
      </c>
      <c r="E479" s="8">
        <f>Banka!D202</f>
        <v>246588</v>
      </c>
      <c r="F479" s="8" cm="1">
        <f t="array" ref="F479">SUMPRODUCT((SUBSTITUTE(SUBSTITUTE(UPPER(Defter!$D$5:$D$276)," ",""),"-","")=D479)*Defter!$E$5:$E$276)</f>
        <v>246790</v>
      </c>
      <c r="G479" s="8">
        <f>E479-F479</f>
        <v>-202</v>
      </c>
      <c r="H479" cm="1">
        <f t="array" ref="H479">SUMPRODUCT((SUBSTITUTE(SUBSTITUTE(UPPER(Defter!$D$5:$D$276)," ",""),"-","")=D479)*1)</f>
        <v>1</v>
      </c>
      <c r="I479" t="str">
        <f>IF(H479=0,"Yalnız Bankada","Defterde Eşleşti")</f>
        <v>Defterde Eşleşti</v>
      </c>
      <c r="J479" t="str">
        <f>IF(I479="Yalnız Bankada","⚠ Defterde karşılık yok - kontrol","✓ Eşleşti")</f>
        <v>✓ Eşleşti</v>
      </c>
    </row>
    <row r="480" spans="1:10">
      <c r="A480" t="str">
        <f>Banka!A203</f>
        <v>B-0283</v>
      </c>
      <c r="B480" t="str">
        <f>Banka!B203</f>
        <v>İdea Gıda 1</v>
      </c>
      <c r="C480" t="str">
        <f>Banka!C203</f>
        <v xml:space="preserve">  FTR202693835 </v>
      </c>
      <c r="D480" t="str">
        <f>SUBSTITUTE(SUBSTITUTE(UPPER(C480)," ",""),"-","")</f>
        <v>FTR202693835</v>
      </c>
      <c r="E480" s="8">
        <f>Banka!D203</f>
        <v>90077</v>
      </c>
      <c r="F480" s="8" cm="1">
        <f t="array" ref="F480">SUMPRODUCT((SUBSTITUTE(SUBSTITUTE(UPPER(Defter!$D$5:$D$276)," ",""),"-","")=D480)*Defter!$E$5:$E$276)</f>
        <v>0</v>
      </c>
      <c r="G480" s="8">
        <f>E480-F480</f>
        <v>90077</v>
      </c>
      <c r="H480" cm="1">
        <f t="array" ref="H480">SUMPRODUCT((SUBSTITUTE(SUBSTITUTE(UPPER(Defter!$D$5:$D$276)," ",""),"-","")=D480)*1)</f>
        <v>0</v>
      </c>
      <c r="I480" t="str">
        <f>IF(H480=0,"Yalnız Bankada","Defterde Eşleşti")</f>
        <v>Yalnız Bankada</v>
      </c>
      <c r="J480" t="str">
        <f>IF(I480="Yalnız Bankada","⚠ Defterde karşılık yok - kontrol","✓ Eşleşti")</f>
        <v>⚠ Defterde karşılık yok - kontrol</v>
      </c>
    </row>
    <row r="481" spans="1:10">
      <c r="A481" t="str">
        <f>Banka!A204</f>
        <v>B-0130</v>
      </c>
      <c r="B481" t="str">
        <f>Banka!B204</f>
        <v>Eksen Lojistik 1</v>
      </c>
      <c r="C481" t="str">
        <f>Banka!C204</f>
        <v xml:space="preserve">  ftr 2026 72403 </v>
      </c>
      <c r="D481" t="str">
        <f>SUBSTITUTE(SUBSTITUTE(UPPER(C481)," ",""),"-","")</f>
        <v>FTR202672403</v>
      </c>
      <c r="E481" s="8">
        <f>Banka!D204</f>
        <v>223270</v>
      </c>
      <c r="F481" s="8" cm="1">
        <f t="array" ref="F481">SUMPRODUCT((SUBSTITUTE(SUBSTITUTE(UPPER(Defter!$D$5:$D$276)," ",""),"-","")=D481)*Defter!$E$5:$E$276)</f>
        <v>223270</v>
      </c>
      <c r="G481" s="8">
        <f>E481-F481</f>
        <v>0</v>
      </c>
      <c r="H481" cm="1">
        <f t="array" ref="H481">SUMPRODUCT((SUBSTITUTE(SUBSTITUTE(UPPER(Defter!$D$5:$D$276)," ",""),"-","")=D481)*1)</f>
        <v>1</v>
      </c>
      <c r="I481" t="str">
        <f>IF(H481=0,"Yalnız Bankada","Defterde Eşleşti")</f>
        <v>Defterde Eşleşti</v>
      </c>
      <c r="J481" t="str">
        <f>IF(I481="Yalnız Bankada","⚠ Defterde karşılık yok - kontrol","✓ Eşleşti")</f>
        <v>✓ Eşleşti</v>
      </c>
    </row>
    <row r="482" spans="1:10">
      <c r="A482" t="str">
        <f>Banka!A205</f>
        <v>B-0236</v>
      </c>
      <c r="B482" t="str">
        <f>Banka!B205</f>
        <v>Boreal Teknoloji 3</v>
      </c>
      <c r="C482" t="str">
        <f>Banka!C205</f>
        <v>FTR202687350</v>
      </c>
      <c r="D482" t="str">
        <f>SUBSTITUTE(SUBSTITUTE(UPPER(C482)," ",""),"-","")</f>
        <v>FTR202687350</v>
      </c>
      <c r="E482" s="8">
        <f>Banka!D205</f>
        <v>12680</v>
      </c>
      <c r="F482" s="8" cm="1">
        <f t="array" ref="F482">SUMPRODUCT((SUBSTITUTE(SUBSTITUTE(UPPER(Defter!$D$5:$D$276)," ",""),"-","")=D482)*Defter!$E$5:$E$276)</f>
        <v>21872</v>
      </c>
      <c r="G482" s="8">
        <f>E482-F482</f>
        <v>-9192</v>
      </c>
      <c r="H482" cm="1">
        <f t="array" ref="H482">SUMPRODUCT((SUBSTITUTE(SUBSTITUTE(UPPER(Defter!$D$5:$D$276)," ",""),"-","")=D482)*1)</f>
        <v>1</v>
      </c>
      <c r="I482" t="str">
        <f>IF(H482=0,"Yalnız Bankada","Defterde Eşleşti")</f>
        <v>Defterde Eşleşti</v>
      </c>
      <c r="J482" t="str">
        <f>IF(I482="Yalnız Bankada","⚠ Defterde karşılık yok - kontrol","✓ Eşleşti")</f>
        <v>✓ Eşleşti</v>
      </c>
    </row>
    <row r="483" spans="1:10">
      <c r="A483" t="str">
        <f>Banka!A206</f>
        <v>B-0251</v>
      </c>
      <c r="B483" t="str">
        <f>Banka!B206</f>
        <v>Sentez Endüstri 3</v>
      </c>
      <c r="C483" t="str">
        <f>Banka!C206</f>
        <v xml:space="preserve">  ftr 2026 83678 </v>
      </c>
      <c r="D483" t="str">
        <f>SUBSTITUTE(SUBSTITUTE(UPPER(C483)," ",""),"-","")</f>
        <v>FTR202683678</v>
      </c>
      <c r="E483" s="8">
        <f>Banka!D206</f>
        <v>59426</v>
      </c>
      <c r="F483" s="8" cm="1">
        <f t="array" ref="F483">SUMPRODUCT((SUBSTITUTE(SUBSTITUTE(UPPER(Defter!$D$5:$D$276)," ",""),"-","")=D483)*Defter!$E$5:$E$276)</f>
        <v>132561</v>
      </c>
      <c r="G483" s="8">
        <f>E483-F483</f>
        <v>-73135</v>
      </c>
      <c r="H483" cm="1">
        <f t="array" ref="H483">SUMPRODUCT((SUBSTITUTE(SUBSTITUTE(UPPER(Defter!$D$5:$D$276)," ",""),"-","")=D483)*1)</f>
        <v>1</v>
      </c>
      <c r="I483" t="str">
        <f>IF(H483=0,"Yalnız Bankada","Defterde Eşleşti")</f>
        <v>Defterde Eşleşti</v>
      </c>
      <c r="J483" t="str">
        <f>IF(I483="Yalnız Bankada","⚠ Defterde karşılık yok - kontrol","✓ Eşleşti")</f>
        <v>✓ Eşleşti</v>
      </c>
    </row>
    <row r="484" spans="1:10">
      <c r="A484" t="str">
        <f>Banka!A207</f>
        <v>B-0250</v>
      </c>
      <c r="B484" t="str">
        <f>Banka!B207</f>
        <v>Sentez Endüstri 3</v>
      </c>
      <c r="C484" t="str">
        <f>Banka!C207</f>
        <v xml:space="preserve">  ftr-2026-83678 </v>
      </c>
      <c r="D484" t="str">
        <f>SUBSTITUTE(SUBSTITUTE(UPPER(C484)," ",""),"-","")</f>
        <v>FTR202683678</v>
      </c>
      <c r="E484" s="8">
        <f>Banka!D207</f>
        <v>73135</v>
      </c>
      <c r="F484" s="8" cm="1">
        <f t="array" ref="F484">SUMPRODUCT((SUBSTITUTE(SUBSTITUTE(UPPER(Defter!$D$5:$D$276)," ",""),"-","")=D484)*Defter!$E$5:$E$276)</f>
        <v>132561</v>
      </c>
      <c r="G484" s="8">
        <f>E484-F484</f>
        <v>-59426</v>
      </c>
      <c r="H484" cm="1">
        <f t="array" ref="H484">SUMPRODUCT((SUBSTITUTE(SUBSTITUTE(UPPER(Defter!$D$5:$D$276)," ",""),"-","")=D484)*1)</f>
        <v>1</v>
      </c>
      <c r="I484" t="str">
        <f>IF(H484=0,"Yalnız Bankada","Defterde Eşleşti")</f>
        <v>Defterde Eşleşti</v>
      </c>
      <c r="J484" t="str">
        <f>IF(I484="Yalnız Bankada","⚠ Defterde karşılık yok - kontrol","✓ Eşleşti")</f>
        <v>✓ Eşleşti</v>
      </c>
    </row>
    <row r="485" spans="1:10">
      <c r="A485" t="str">
        <f>Banka!A208</f>
        <v>B-0289</v>
      </c>
      <c r="B485" t="str">
        <f>Banka!B208</f>
        <v>Liman Endüstri 3</v>
      </c>
      <c r="C485" t="str">
        <f>Banka!C208</f>
        <v xml:space="preserve">  ftr202619323 </v>
      </c>
      <c r="D485" t="str">
        <f>SUBSTITUTE(SUBSTITUTE(UPPER(C485)," ",""),"-","")</f>
        <v>FTR202619323</v>
      </c>
      <c r="E485" s="8">
        <f>Banka!D208</f>
        <v>110640</v>
      </c>
      <c r="F485" s="8" cm="1">
        <f t="array" ref="F485">SUMPRODUCT((SUBSTITUTE(SUBSTITUTE(UPPER(Defter!$D$5:$D$276)," ",""),"-","")=D485)*Defter!$E$5:$E$276)</f>
        <v>110640</v>
      </c>
      <c r="G485" s="8">
        <f>E485-F485</f>
        <v>0</v>
      </c>
      <c r="H485" cm="1">
        <f t="array" ref="H485">SUMPRODUCT((SUBSTITUTE(SUBSTITUTE(UPPER(Defter!$D$5:$D$276)," ",""),"-","")=D485)*1)</f>
        <v>1</v>
      </c>
      <c r="I485" t="str">
        <f>IF(H485=0,"Yalnız Bankada","Defterde Eşleşti")</f>
        <v>Defterde Eşleşti</v>
      </c>
      <c r="J485" t="str">
        <f>IF(I485="Yalnız Bankada","⚠ Defterde karşılık yok - kontrol","✓ Eşleşti")</f>
        <v>✓ Eşleşti</v>
      </c>
    </row>
    <row r="486" spans="1:10">
      <c r="A486" t="str">
        <f>Banka!A209</f>
        <v>B-0209</v>
      </c>
      <c r="B486" t="str">
        <f>Banka!B209</f>
        <v>Doruk Teknoloji 1</v>
      </c>
      <c r="C486" t="str">
        <f>Banka!C209</f>
        <v>FTR 2026 52392</v>
      </c>
      <c r="D486" t="str">
        <f>SUBSTITUTE(SUBSTITUTE(UPPER(C486)," ",""),"-","")</f>
        <v>FTR202652392</v>
      </c>
      <c r="E486" s="8">
        <f>Banka!D209</f>
        <v>72704</v>
      </c>
      <c r="F486" s="8" cm="1">
        <f t="array" ref="F486">SUMPRODUCT((SUBSTITUTE(SUBSTITUTE(UPPER(Defter!$D$5:$D$276)," ",""),"-","")=D486)*Defter!$E$5:$E$276)</f>
        <v>72704</v>
      </c>
      <c r="G486" s="8">
        <f>E486-F486</f>
        <v>0</v>
      </c>
      <c r="H486" cm="1">
        <f t="array" ref="H486">SUMPRODUCT((SUBSTITUTE(SUBSTITUTE(UPPER(Defter!$D$5:$D$276)," ",""),"-","")=D486)*1)</f>
        <v>1</v>
      </c>
      <c r="I486" t="str">
        <f>IF(H486=0,"Yalnız Bankada","Defterde Eşleşti")</f>
        <v>Defterde Eşleşti</v>
      </c>
      <c r="J486" t="str">
        <f>IF(I486="Yalnız Bankada","⚠ Defterde karşılık yok - kontrol","✓ Eşleşti")</f>
        <v>✓ Eşleşti</v>
      </c>
    </row>
    <row r="487" spans="1:10">
      <c r="A487" t="str">
        <f>Banka!A210</f>
        <v>B-0205</v>
      </c>
      <c r="B487" t="str">
        <f>Banka!B210</f>
        <v>Doruk Lojistik 2</v>
      </c>
      <c r="C487" t="str">
        <f>Banka!C210</f>
        <v xml:space="preserve">  FTR202685746 </v>
      </c>
      <c r="D487" t="str">
        <f>SUBSTITUTE(SUBSTITUTE(UPPER(C487)," ",""),"-","")</f>
        <v>FTR202685746</v>
      </c>
      <c r="E487" s="8">
        <f>Banka!D210</f>
        <v>145371</v>
      </c>
      <c r="F487" s="8" cm="1">
        <f t="array" ref="F487">SUMPRODUCT((SUBSTITUTE(SUBSTITUTE(UPPER(Defter!$D$5:$D$276)," ",""),"-","")=D487)*Defter!$E$5:$E$276)</f>
        <v>145371</v>
      </c>
      <c r="G487" s="8">
        <f>E487-F487</f>
        <v>0</v>
      </c>
      <c r="H487" cm="1">
        <f t="array" ref="H487">SUMPRODUCT((SUBSTITUTE(SUBSTITUTE(UPPER(Defter!$D$5:$D$276)," ",""),"-","")=D487)*1)</f>
        <v>1</v>
      </c>
      <c r="I487" t="str">
        <f>IF(H487=0,"Yalnız Bankada","Defterde Eşleşti")</f>
        <v>Defterde Eşleşti</v>
      </c>
      <c r="J487" t="str">
        <f>IF(I487="Yalnız Bankada","⚠ Defterde karşılık yok - kontrol","✓ Eşleşti")</f>
        <v>✓ Eşleşti</v>
      </c>
    </row>
    <row r="488" spans="1:10">
      <c r="A488" t="str">
        <f>Banka!A211</f>
        <v>B-0098</v>
      </c>
      <c r="B488" t="str">
        <f>Banka!B211</f>
        <v>Orion Teknoloji 3</v>
      </c>
      <c r="C488" t="str">
        <f>Banka!C211</f>
        <v xml:space="preserve">  ftr 2026 57882 </v>
      </c>
      <c r="D488" t="str">
        <f>SUBSTITUTE(SUBSTITUTE(UPPER(C488)," ",""),"-","")</f>
        <v>FTR202657882</v>
      </c>
      <c r="E488" s="8">
        <f>Banka!D211</f>
        <v>249644</v>
      </c>
      <c r="F488" s="8" cm="1">
        <f t="array" ref="F488">SUMPRODUCT((SUBSTITUTE(SUBSTITUTE(UPPER(Defter!$D$5:$D$276)," ",""),"-","")=D488)*Defter!$E$5:$E$276)</f>
        <v>249644</v>
      </c>
      <c r="G488" s="8">
        <f>E488-F488</f>
        <v>0</v>
      </c>
      <c r="H488" cm="1">
        <f t="array" ref="H488">SUMPRODUCT((SUBSTITUTE(SUBSTITUTE(UPPER(Defter!$D$5:$D$276)," ",""),"-","")=D488)*1)</f>
        <v>1</v>
      </c>
      <c r="I488" t="str">
        <f>IF(H488=0,"Yalnız Bankada","Defterde Eşleşti")</f>
        <v>Defterde Eşleşti</v>
      </c>
      <c r="J488" t="str">
        <f>IF(I488="Yalnız Bankada","⚠ Defterde karşılık yok - kontrol","✓ Eşleşti")</f>
        <v>✓ Eşleşti</v>
      </c>
    </row>
    <row r="489" spans="1:10">
      <c r="A489" t="str">
        <f>Banka!A212</f>
        <v>B-0218</v>
      </c>
      <c r="B489" t="str">
        <f>Banka!B212</f>
        <v>Rota Enerji 3</v>
      </c>
      <c r="C489" t="str">
        <f>Banka!C212</f>
        <v>FTR202651248</v>
      </c>
      <c r="D489" t="str">
        <f>SUBSTITUTE(SUBSTITUTE(UPPER(C489)," ",""),"-","")</f>
        <v>FTR202651248</v>
      </c>
      <c r="E489" s="8">
        <f>Banka!D212</f>
        <v>133509</v>
      </c>
      <c r="F489" s="8" cm="1">
        <f t="array" ref="F489">SUMPRODUCT((SUBSTITUTE(SUBSTITUTE(UPPER(Defter!$D$5:$D$276)," ",""),"-","")=D489)*Defter!$E$5:$E$276)</f>
        <v>133509</v>
      </c>
      <c r="G489" s="8">
        <f>E489-F489</f>
        <v>0</v>
      </c>
      <c r="H489" cm="1">
        <f t="array" ref="H489">SUMPRODUCT((SUBSTITUTE(SUBSTITUTE(UPPER(Defter!$D$5:$D$276)," ",""),"-","")=D489)*1)</f>
        <v>1</v>
      </c>
      <c r="I489" t="str">
        <f>IF(H489=0,"Yalnız Bankada","Defterde Eşleşti")</f>
        <v>Defterde Eşleşti</v>
      </c>
      <c r="J489" t="str">
        <f>IF(I489="Yalnız Bankada","⚠ Defterde karşılık yok - kontrol","✓ Eşleşti")</f>
        <v>✓ Eşleşti</v>
      </c>
    </row>
    <row r="490" spans="1:10">
      <c r="A490" t="str">
        <f>Banka!A213</f>
        <v>B-0199</v>
      </c>
      <c r="B490" t="str">
        <f>Banka!B213</f>
        <v>Fora Endüstri 2</v>
      </c>
      <c r="C490" t="str">
        <f>Banka!C213</f>
        <v xml:space="preserve">  ftr-2026-80003 </v>
      </c>
      <c r="D490" t="str">
        <f>SUBSTITUTE(SUBSTITUTE(UPPER(C490)," ",""),"-","")</f>
        <v>FTR202680003</v>
      </c>
      <c r="E490" s="8">
        <f>Banka!D213</f>
        <v>96457</v>
      </c>
      <c r="F490" s="8" cm="1">
        <f t="array" ref="F490">SUMPRODUCT((SUBSTITUTE(SUBSTITUTE(UPPER(Defter!$D$5:$D$276)," ",""),"-","")=D490)*Defter!$E$5:$E$276)</f>
        <v>96457</v>
      </c>
      <c r="G490" s="8">
        <f>E490-F490</f>
        <v>0</v>
      </c>
      <c r="H490" cm="1">
        <f t="array" ref="H490">SUMPRODUCT((SUBSTITUTE(SUBSTITUTE(UPPER(Defter!$D$5:$D$276)," ",""),"-","")=D490)*1)</f>
        <v>1</v>
      </c>
      <c r="I490" t="str">
        <f>IF(H490=0,"Yalnız Bankada","Defterde Eşleşti")</f>
        <v>Defterde Eşleşti</v>
      </c>
      <c r="J490" t="str">
        <f>IF(I490="Yalnız Bankada","⚠ Defterde karşılık yok - kontrol","✓ Eşleşti")</f>
        <v>✓ Eşleşti</v>
      </c>
    </row>
    <row r="491" spans="1:10">
      <c r="A491" t="str">
        <f>Banka!A214</f>
        <v>B-0196</v>
      </c>
      <c r="B491" t="str">
        <f>Banka!B214</f>
        <v>Çınar Gıda 1</v>
      </c>
      <c r="C491" t="str">
        <f>Banka!C214</f>
        <v>ftr 2026 94038</v>
      </c>
      <c r="D491" t="str">
        <f>SUBSTITUTE(SUBSTITUTE(UPPER(C491)," ",""),"-","")</f>
        <v>FTR202694038</v>
      </c>
      <c r="E491" s="8">
        <f>Banka!D214</f>
        <v>182107</v>
      </c>
      <c r="F491" s="8" cm="1">
        <f t="array" ref="F491">SUMPRODUCT((SUBSTITUTE(SUBSTITUTE(UPPER(Defter!$D$5:$D$276)," ",""),"-","")=D491)*Defter!$E$5:$E$276)</f>
        <v>182107</v>
      </c>
      <c r="G491" s="8">
        <f>E491-F491</f>
        <v>0</v>
      </c>
      <c r="H491" cm="1">
        <f t="array" ref="H491">SUMPRODUCT((SUBSTITUTE(SUBSTITUTE(UPPER(Defter!$D$5:$D$276)," ",""),"-","")=D491)*1)</f>
        <v>1</v>
      </c>
      <c r="I491" t="str">
        <f>IF(H491=0,"Yalnız Bankada","Defterde Eşleşti")</f>
        <v>Defterde Eşleşti</v>
      </c>
      <c r="J491" t="str">
        <f>IF(I491="Yalnız Bankada","⚠ Defterde karşılık yok - kontrol","✓ Eşleşti")</f>
        <v>✓ Eşleşti</v>
      </c>
    </row>
    <row r="492" spans="1:10">
      <c r="A492" t="str">
        <f>Banka!A215</f>
        <v>B-0195</v>
      </c>
      <c r="B492" t="str">
        <f>Banka!B215</f>
        <v>Doruk Enerji 3</v>
      </c>
      <c r="C492" t="str">
        <f>Banka!C215</f>
        <v xml:space="preserve">  FTR 2026 47543 </v>
      </c>
      <c r="D492" t="str">
        <f>SUBSTITUTE(SUBSTITUTE(UPPER(C492)," ",""),"-","")</f>
        <v>FTR202647543</v>
      </c>
      <c r="E492" s="8">
        <f>Banka!D215</f>
        <v>69987</v>
      </c>
      <c r="F492" s="8" cm="1">
        <f t="array" ref="F492">SUMPRODUCT((SUBSTITUTE(SUBSTITUTE(UPPER(Defter!$D$5:$D$276)," ",""),"-","")=D492)*Defter!$E$5:$E$276)</f>
        <v>69987</v>
      </c>
      <c r="G492" s="8">
        <f>E492-F492</f>
        <v>0</v>
      </c>
      <c r="H492" cm="1">
        <f t="array" ref="H492">SUMPRODUCT((SUBSTITUTE(SUBSTITUTE(UPPER(Defter!$D$5:$D$276)," ",""),"-","")=D492)*1)</f>
        <v>1</v>
      </c>
      <c r="I492" t="str">
        <f>IF(H492=0,"Yalnız Bankada","Defterde Eşleşti")</f>
        <v>Defterde Eşleşti</v>
      </c>
      <c r="J492" t="str">
        <f>IF(I492="Yalnız Bankada","⚠ Defterde karşılık yok - kontrol","✓ Eşleşti")</f>
        <v>✓ Eşleşti</v>
      </c>
    </row>
    <row r="493" spans="1:10">
      <c r="A493" t="str">
        <f>Banka!A216</f>
        <v>B-0090</v>
      </c>
      <c r="B493" t="str">
        <f>Banka!B216</f>
        <v>Çınar Gıda 1</v>
      </c>
      <c r="C493" t="str">
        <f>Banka!C216</f>
        <v>FTR 2026 50226</v>
      </c>
      <c r="D493" t="str">
        <f>SUBSTITUTE(SUBSTITUTE(UPPER(C493)," ",""),"-","")</f>
        <v>FTR202650226</v>
      </c>
      <c r="E493" s="8">
        <f>Banka!D216</f>
        <v>123064</v>
      </c>
      <c r="F493" s="8" cm="1">
        <f t="array" ref="F493">SUMPRODUCT((SUBSTITUTE(SUBSTITUTE(UPPER(Defter!$D$5:$D$276)," ",""),"-","")=D493)*Defter!$E$5:$E$276)</f>
        <v>123064</v>
      </c>
      <c r="G493" s="8">
        <f>E493-F493</f>
        <v>0</v>
      </c>
      <c r="H493" cm="1">
        <f t="array" ref="H493">SUMPRODUCT((SUBSTITUTE(SUBSTITUTE(UPPER(Defter!$D$5:$D$276)," ",""),"-","")=D493)*1)</f>
        <v>1</v>
      </c>
      <c r="I493" t="str">
        <f>IF(H493=0,"Yalnız Bankada","Defterde Eşleşti")</f>
        <v>Defterde Eşleşti</v>
      </c>
      <c r="J493" t="str">
        <f>IF(I493="Yalnız Bankada","⚠ Defterde karşılık yok - kontrol","✓ Eşleşti")</f>
        <v>✓ Eşleşti</v>
      </c>
    </row>
    <row r="494" spans="1:10">
      <c r="A494" t="str">
        <f>Banka!A217</f>
        <v>B-0134</v>
      </c>
      <c r="B494" t="str">
        <f>Banka!B217</f>
        <v>Çınar Lojistik 3</v>
      </c>
      <c r="C494" t="str">
        <f>Banka!C217</f>
        <v>FTR202662400</v>
      </c>
      <c r="D494" t="str">
        <f>SUBSTITUTE(SUBSTITUTE(UPPER(C494)," ",""),"-","")</f>
        <v>FTR202662400</v>
      </c>
      <c r="E494" s="8">
        <f>Banka!D217</f>
        <v>26603</v>
      </c>
      <c r="F494" s="8" cm="1">
        <f t="array" ref="F494">SUMPRODUCT((SUBSTITUTE(SUBSTITUTE(UPPER(Defter!$D$5:$D$276)," ",""),"-","")=D494)*Defter!$E$5:$E$276)</f>
        <v>26603</v>
      </c>
      <c r="G494" s="8">
        <f>E494-F494</f>
        <v>0</v>
      </c>
      <c r="H494" cm="1">
        <f t="array" ref="H494">SUMPRODUCT((SUBSTITUTE(SUBSTITUTE(UPPER(Defter!$D$5:$D$276)," ",""),"-","")=D494)*1)</f>
        <v>1</v>
      </c>
      <c r="I494" t="str">
        <f>IF(H494=0,"Yalnız Bankada","Defterde Eşleşti")</f>
        <v>Defterde Eşleşti</v>
      </c>
      <c r="J494" t="str">
        <f>IF(I494="Yalnız Bankada","⚠ Defterde karşılık yok - kontrol","✓ Eşleşti")</f>
        <v>✓ Eşleşti</v>
      </c>
    </row>
    <row r="495" spans="1:10">
      <c r="A495" t="str">
        <f>Banka!A218</f>
        <v>B-0235</v>
      </c>
      <c r="B495" t="str">
        <f>Banka!B218</f>
        <v>Mavi Otomotiv 3</v>
      </c>
      <c r="C495" t="str">
        <f>Banka!C218</f>
        <v>ftr202631713</v>
      </c>
      <c r="D495" t="str">
        <f>SUBSTITUTE(SUBSTITUTE(UPPER(C495)," ",""),"-","")</f>
        <v>FTR202631713</v>
      </c>
      <c r="E495" s="8">
        <f>Banka!D218</f>
        <v>18048</v>
      </c>
      <c r="F495" s="8" cm="1">
        <f t="array" ref="F495">SUMPRODUCT((SUBSTITUTE(SUBSTITUTE(UPPER(Defter!$D$5:$D$276)," ",""),"-","")=D495)*Defter!$E$5:$E$276)</f>
        <v>51104</v>
      </c>
      <c r="G495" s="8">
        <f>E495-F495</f>
        <v>-33056</v>
      </c>
      <c r="H495" cm="1">
        <f t="array" ref="H495">SUMPRODUCT((SUBSTITUTE(SUBSTITUTE(UPPER(Defter!$D$5:$D$276)," ",""),"-","")=D495)*1)</f>
        <v>1</v>
      </c>
      <c r="I495" t="str">
        <f>IF(H495=0,"Yalnız Bankada","Defterde Eşleşti")</f>
        <v>Defterde Eşleşti</v>
      </c>
      <c r="J495" t="str">
        <f>IF(I495="Yalnız Bankada","⚠ Defterde karşılık yok - kontrol","✓ Eşleşti")</f>
        <v>✓ Eşleşti</v>
      </c>
    </row>
    <row r="496" spans="1:10">
      <c r="A496" t="str">
        <f>Banka!A219</f>
        <v>B-0291</v>
      </c>
      <c r="B496" t="str">
        <f>Banka!B219</f>
        <v>Liman Endüstri 3</v>
      </c>
      <c r="C496" t="str">
        <f>Banka!C219</f>
        <v xml:space="preserve">  ftr-2026-87057 </v>
      </c>
      <c r="D496" t="str">
        <f>SUBSTITUTE(SUBSTITUTE(UPPER(C496)," ",""),"-","")</f>
        <v>FTR202687057</v>
      </c>
      <c r="E496" s="8">
        <f>Banka!D219</f>
        <v>214658</v>
      </c>
      <c r="F496" s="8" cm="1">
        <f t="array" ref="F496">SUMPRODUCT((SUBSTITUTE(SUBSTITUTE(UPPER(Defter!$D$5:$D$276)," ",""),"-","")=D496)*Defter!$E$5:$E$276)</f>
        <v>214658</v>
      </c>
      <c r="G496" s="8">
        <f>E496-F496</f>
        <v>0</v>
      </c>
      <c r="H496" cm="1">
        <f t="array" ref="H496">SUMPRODUCT((SUBSTITUTE(SUBSTITUTE(UPPER(Defter!$D$5:$D$276)," ",""),"-","")=D496)*1)</f>
        <v>1</v>
      </c>
      <c r="I496" t="str">
        <f>IF(H496=0,"Yalnız Bankada","Defterde Eşleşti")</f>
        <v>Defterde Eşleşti</v>
      </c>
      <c r="J496" t="str">
        <f>IF(I496="Yalnız Bankada","⚠ Defterde karşılık yok - kontrol","✓ Eşleşti")</f>
        <v>✓ Eşleşti</v>
      </c>
    </row>
    <row r="497" spans="1:10">
      <c r="A497" t="str">
        <f>Banka!A220</f>
        <v>B-0091</v>
      </c>
      <c r="B497" t="str">
        <f>Banka!B220</f>
        <v>Tuna Otomotiv 3</v>
      </c>
      <c r="C497" t="str">
        <f>Banka!C220</f>
        <v>FTR202636538</v>
      </c>
      <c r="D497" t="str">
        <f>SUBSTITUTE(SUBSTITUTE(UPPER(C497)," ",""),"-","")</f>
        <v>FTR202636538</v>
      </c>
      <c r="E497" s="8">
        <f>Banka!D220</f>
        <v>21878</v>
      </c>
      <c r="F497" s="8" cm="1">
        <f t="array" ref="F497">SUMPRODUCT((SUBSTITUTE(SUBSTITUTE(UPPER(Defter!$D$5:$D$276)," ",""),"-","")=D497)*Defter!$E$5:$E$276)</f>
        <v>21878</v>
      </c>
      <c r="G497" s="8">
        <f>E497-F497</f>
        <v>0</v>
      </c>
      <c r="H497" cm="1">
        <f t="array" ref="H497">SUMPRODUCT((SUBSTITUTE(SUBSTITUTE(UPPER(Defter!$D$5:$D$276)," ",""),"-","")=D497)*1)</f>
        <v>1</v>
      </c>
      <c r="I497" t="str">
        <f>IF(H497=0,"Yalnız Bankada","Defterde Eşleşti")</f>
        <v>Defterde Eşleşti</v>
      </c>
      <c r="J497" t="str">
        <f>IF(I497="Yalnız Bankada","⚠ Defterde karşılık yok - kontrol","✓ Eşleşti")</f>
        <v>✓ Eşleşti</v>
      </c>
    </row>
    <row r="498" spans="1:10">
      <c r="A498" t="str">
        <f>Banka!A221</f>
        <v>B-0011</v>
      </c>
      <c r="B498" t="str">
        <f>Banka!B221</f>
        <v>Pera Lojistik 3</v>
      </c>
      <c r="C498" t="str">
        <f>Banka!C221</f>
        <v xml:space="preserve">  ftr202691194 </v>
      </c>
      <c r="D498" t="str">
        <f>SUBSTITUTE(SUBSTITUTE(UPPER(C498)," ",""),"-","")</f>
        <v>FTR202691194</v>
      </c>
      <c r="E498" s="8">
        <f>Banka!D221</f>
        <v>162717</v>
      </c>
      <c r="F498" s="8" cm="1">
        <f t="array" ref="F498">SUMPRODUCT((SUBSTITUTE(SUBSTITUTE(UPPER(Defter!$D$5:$D$276)," ",""),"-","")=D498)*Defter!$E$5:$E$276)</f>
        <v>162717</v>
      </c>
      <c r="G498" s="8">
        <f>E498-F498</f>
        <v>0</v>
      </c>
      <c r="H498" cm="1">
        <f t="array" ref="H498">SUMPRODUCT((SUBSTITUTE(SUBSTITUTE(UPPER(Defter!$D$5:$D$276)," ",""),"-","")=D498)*1)</f>
        <v>1</v>
      </c>
      <c r="I498" t="str">
        <f>IF(H498=0,"Yalnız Bankada","Defterde Eşleşti")</f>
        <v>Defterde Eşleşti</v>
      </c>
      <c r="J498" t="str">
        <f>IF(I498="Yalnız Bankada","⚠ Defterde karşılık yok - kontrol","✓ Eşleşti")</f>
        <v>✓ Eşleşti</v>
      </c>
    </row>
    <row r="499" spans="1:10">
      <c r="A499" t="str">
        <f>Banka!A222</f>
        <v>B-0197</v>
      </c>
      <c r="B499" t="str">
        <f>Banka!B222</f>
        <v>Atlas Gıda 3</v>
      </c>
      <c r="C499" t="str">
        <f>Banka!C222</f>
        <v>ftr 2026 79759</v>
      </c>
      <c r="D499" t="str">
        <f>SUBSTITUTE(SUBSTITUTE(UPPER(C499)," ",""),"-","")</f>
        <v>FTR202679759</v>
      </c>
      <c r="E499" s="8">
        <f>Banka!D222</f>
        <v>169064</v>
      </c>
      <c r="F499" s="8" cm="1">
        <f t="array" ref="F499">SUMPRODUCT((SUBSTITUTE(SUBSTITUTE(UPPER(Defter!$D$5:$D$276)," ",""),"-","")=D499)*Defter!$E$5:$E$276)</f>
        <v>169064</v>
      </c>
      <c r="G499" s="8">
        <f>E499-F499</f>
        <v>0</v>
      </c>
      <c r="H499" cm="1">
        <f t="array" ref="H499">SUMPRODUCT((SUBSTITUTE(SUBSTITUTE(UPPER(Defter!$D$5:$D$276)," ",""),"-","")=D499)*1)</f>
        <v>1</v>
      </c>
      <c r="I499" t="str">
        <f>IF(H499=0,"Yalnız Bankada","Defterde Eşleşti")</f>
        <v>Defterde Eşleşti</v>
      </c>
      <c r="J499" t="str">
        <f>IF(I499="Yalnız Bankada","⚠ Defterde karşılık yok - kontrol","✓ Eşleşti")</f>
        <v>✓ Eşleşti</v>
      </c>
    </row>
    <row r="500" spans="1:10">
      <c r="A500" t="str">
        <f>Banka!A223</f>
        <v>B-0241</v>
      </c>
      <c r="B500" t="str">
        <f>Banka!B223</f>
        <v>İdea Lojistik 3</v>
      </c>
      <c r="C500" t="str">
        <f>Banka!C223</f>
        <v xml:space="preserve">  ftr 2026 20062 </v>
      </c>
      <c r="D500" t="str">
        <f>SUBSTITUTE(SUBSTITUTE(UPPER(C500)," ",""),"-","")</f>
        <v>FTR202620062</v>
      </c>
      <c r="E500" s="8">
        <f>Banka!D223</f>
        <v>105007</v>
      </c>
      <c r="F500" s="8" cm="1">
        <f t="array" ref="F500">SUMPRODUCT((SUBSTITUTE(SUBSTITUTE(UPPER(Defter!$D$5:$D$276)," ",""),"-","")=D500)*Defter!$E$5:$E$276)</f>
        <v>179970</v>
      </c>
      <c r="G500" s="8">
        <f>E500-F500</f>
        <v>-74963</v>
      </c>
      <c r="H500" cm="1">
        <f t="array" ref="H500">SUMPRODUCT((SUBSTITUTE(SUBSTITUTE(UPPER(Defter!$D$5:$D$276)," ",""),"-","")=D500)*1)</f>
        <v>1</v>
      </c>
      <c r="I500" t="str">
        <f>IF(H500=0,"Yalnız Bankada","Defterde Eşleşti")</f>
        <v>Defterde Eşleşti</v>
      </c>
      <c r="J500" t="str">
        <f>IF(I500="Yalnız Bankada","⚠ Defterde karşılık yok - kontrol","✓ Eşleşti")</f>
        <v>✓ Eşleşti</v>
      </c>
    </row>
    <row r="501" spans="1:10">
      <c r="A501" t="str">
        <f>Banka!A224</f>
        <v>B-0119</v>
      </c>
      <c r="B501" t="str">
        <f>Banka!B224</f>
        <v>Mavi Otomotiv 3</v>
      </c>
      <c r="C501" t="str">
        <f>Banka!C224</f>
        <v>ftr-2026-72173</v>
      </c>
      <c r="D501" t="str">
        <f>SUBSTITUTE(SUBSTITUTE(UPPER(C501)," ",""),"-","")</f>
        <v>FTR202672173</v>
      </c>
      <c r="E501" s="8">
        <f>Banka!D224</f>
        <v>182955</v>
      </c>
      <c r="F501" s="8" cm="1">
        <f t="array" ref="F501">SUMPRODUCT((SUBSTITUTE(SUBSTITUTE(UPPER(Defter!$D$5:$D$276)," ",""),"-","")=D501)*Defter!$E$5:$E$276)</f>
        <v>182955</v>
      </c>
      <c r="G501" s="8">
        <f>E501-F501</f>
        <v>0</v>
      </c>
      <c r="H501" cm="1">
        <f t="array" ref="H501">SUMPRODUCT((SUBSTITUTE(SUBSTITUTE(UPPER(Defter!$D$5:$D$276)," ",""),"-","")=D501)*1)</f>
        <v>1</v>
      </c>
      <c r="I501" t="str">
        <f>IF(H501=0,"Yalnız Bankada","Defterde Eşleşti")</f>
        <v>Defterde Eşleşti</v>
      </c>
      <c r="J501" t="str">
        <f>IF(I501="Yalnız Bankada","⚠ Defterde karşılık yok - kontrol","✓ Eşleşti")</f>
        <v>✓ Eşleşti</v>
      </c>
    </row>
    <row r="502" spans="1:10">
      <c r="A502" t="str">
        <f>Banka!A225</f>
        <v>B-0204</v>
      </c>
      <c r="B502" t="str">
        <f>Banka!B225</f>
        <v>Atlas Gıda 3</v>
      </c>
      <c r="C502" t="str">
        <f>Banka!C225</f>
        <v xml:space="preserve">  ftr 2026 24663 </v>
      </c>
      <c r="D502" t="str">
        <f>SUBSTITUTE(SUBSTITUTE(UPPER(C502)," ",""),"-","")</f>
        <v>FTR202624663</v>
      </c>
      <c r="E502" s="8">
        <f>Banka!D225</f>
        <v>216585</v>
      </c>
      <c r="F502" s="8" cm="1">
        <f t="array" ref="F502">SUMPRODUCT((SUBSTITUTE(SUBSTITUTE(UPPER(Defter!$D$5:$D$276)," ",""),"-","")=D502)*Defter!$E$5:$E$276)</f>
        <v>216585</v>
      </c>
      <c r="G502" s="8">
        <f>E502-F502</f>
        <v>0</v>
      </c>
      <c r="H502" cm="1">
        <f t="array" ref="H502">SUMPRODUCT((SUBSTITUTE(SUBSTITUTE(UPPER(Defter!$D$5:$D$276)," ",""),"-","")=D502)*1)</f>
        <v>1</v>
      </c>
      <c r="I502" t="str">
        <f>IF(H502=0,"Yalnız Bankada","Defterde Eşleşti")</f>
        <v>Defterde Eşleşti</v>
      </c>
      <c r="J502" t="str">
        <f>IF(I502="Yalnız Bankada","⚠ Defterde karşılık yok - kontrol","✓ Eşleşti")</f>
        <v>✓ Eşleşti</v>
      </c>
    </row>
    <row r="503" spans="1:10">
      <c r="A503" t="str">
        <f>Banka!A226</f>
        <v>B-0187</v>
      </c>
      <c r="B503" t="str">
        <f>Banka!B226</f>
        <v>Kuzey Teknoloji 1</v>
      </c>
      <c r="C503" t="str">
        <f>Banka!C226</f>
        <v>FTR-2026-26699</v>
      </c>
      <c r="D503" t="str">
        <f>SUBSTITUTE(SUBSTITUTE(UPPER(C503)," ",""),"-","")</f>
        <v>FTR202626699</v>
      </c>
      <c r="E503" s="8">
        <f>Banka!D226</f>
        <v>208570</v>
      </c>
      <c r="F503" s="8" cm="1">
        <f t="array" ref="F503">SUMPRODUCT((SUBSTITUTE(SUBSTITUTE(UPPER(Defter!$D$5:$D$276)," ",""),"-","")=D503)*Defter!$E$5:$E$276)</f>
        <v>208570</v>
      </c>
      <c r="G503" s="8">
        <f>E503-F503</f>
        <v>0</v>
      </c>
      <c r="H503" cm="1">
        <f t="array" ref="H503">SUMPRODUCT((SUBSTITUTE(SUBSTITUTE(UPPER(Defter!$D$5:$D$276)," ",""),"-","")=D503)*1)</f>
        <v>1</v>
      </c>
      <c r="I503" t="str">
        <f>IF(H503=0,"Yalnız Bankada","Defterde Eşleşti")</f>
        <v>Defterde Eşleşti</v>
      </c>
      <c r="J503" t="str">
        <f>IF(I503="Yalnız Bankada","⚠ Defterde karşılık yok - kontrol","✓ Eşleşti")</f>
        <v>✓ Eşleşti</v>
      </c>
    </row>
    <row r="504" spans="1:10">
      <c r="A504" t="str">
        <f>Banka!A227</f>
        <v>B-0258</v>
      </c>
      <c r="B504" t="str">
        <f>Banka!B227</f>
        <v>Sentez Endüstri 3</v>
      </c>
      <c r="C504" t="str">
        <f>Banka!C227</f>
        <v>FTR-2026-26802</v>
      </c>
      <c r="D504" t="str">
        <f>SUBSTITUTE(SUBSTITUTE(UPPER(C504)," ",""),"-","")</f>
        <v>FTR202626802</v>
      </c>
      <c r="E504" s="8">
        <f>Banka!D227</f>
        <v>31967</v>
      </c>
      <c r="F504" s="8" cm="1">
        <f t="array" ref="F504">SUMPRODUCT((SUBSTITUTE(SUBSTITUTE(UPPER(Defter!$D$5:$D$276)," ",""),"-","")=D504)*Defter!$E$5:$E$276)</f>
        <v>68286</v>
      </c>
      <c r="G504" s="8">
        <f>E504-F504</f>
        <v>-36319</v>
      </c>
      <c r="H504" cm="1">
        <f t="array" ref="H504">SUMPRODUCT((SUBSTITUTE(SUBSTITUTE(UPPER(Defter!$D$5:$D$276)," ",""),"-","")=D504)*1)</f>
        <v>1</v>
      </c>
      <c r="I504" t="str">
        <f>IF(H504=0,"Yalnız Bankada","Defterde Eşleşti")</f>
        <v>Defterde Eşleşti</v>
      </c>
      <c r="J504" t="str">
        <f>IF(I504="Yalnız Bankada","⚠ Defterde karşılık yok - kontrol","✓ Eşleşti")</f>
        <v>✓ Eşleşti</v>
      </c>
    </row>
    <row r="505" spans="1:10">
      <c r="A505" t="str">
        <f>Banka!A228</f>
        <v>B-0028</v>
      </c>
      <c r="B505" t="str">
        <f>Banka!B228</f>
        <v>Güven Gıda 3</v>
      </c>
      <c r="C505" t="str">
        <f>Banka!C228</f>
        <v>FTR 2026 50615</v>
      </c>
      <c r="D505" t="str">
        <f>SUBSTITUTE(SUBSTITUTE(UPPER(C505)," ",""),"-","")</f>
        <v>FTR202650615</v>
      </c>
      <c r="E505" s="8">
        <f>Banka!D228</f>
        <v>239946</v>
      </c>
      <c r="F505" s="8" cm="1">
        <f t="array" ref="F505">SUMPRODUCT((SUBSTITUTE(SUBSTITUTE(UPPER(Defter!$D$5:$D$276)," ",""),"-","")=D505)*Defter!$E$5:$E$276)</f>
        <v>239946</v>
      </c>
      <c r="G505" s="8">
        <f>E505-F505</f>
        <v>0</v>
      </c>
      <c r="H505" cm="1">
        <f t="array" ref="H505">SUMPRODUCT((SUBSTITUTE(SUBSTITUTE(UPPER(Defter!$D$5:$D$276)," ",""),"-","")=D505)*1)</f>
        <v>1</v>
      </c>
      <c r="I505" t="str">
        <f>IF(H505=0,"Yalnız Bankada","Defterde Eşleşti")</f>
        <v>Defterde Eşleşti</v>
      </c>
      <c r="J505" t="str">
        <f>IF(I505="Yalnız Bankada","⚠ Defterde karşılık yok - kontrol","✓ Eşleşti")</f>
        <v>✓ Eşleşti</v>
      </c>
    </row>
    <row r="506" spans="1:10">
      <c r="A506" t="str">
        <f>Banka!A229</f>
        <v>B-0112</v>
      </c>
      <c r="B506" t="str">
        <f>Banka!B229</f>
        <v>Liman Endüstri 3</v>
      </c>
      <c r="C506" t="str">
        <f>Banka!C229</f>
        <v>ftr202616273</v>
      </c>
      <c r="D506" t="str">
        <f>SUBSTITUTE(SUBSTITUTE(UPPER(C506)," ",""),"-","")</f>
        <v>FTR202616273</v>
      </c>
      <c r="E506" s="8">
        <f>Banka!D229</f>
        <v>112691</v>
      </c>
      <c r="F506" s="8" cm="1">
        <f t="array" ref="F506">SUMPRODUCT((SUBSTITUTE(SUBSTITUTE(UPPER(Defter!$D$5:$D$276)," ",""),"-","")=D506)*Defter!$E$5:$E$276)</f>
        <v>112691</v>
      </c>
      <c r="G506" s="8">
        <f>E506-F506</f>
        <v>0</v>
      </c>
      <c r="H506" cm="1">
        <f t="array" ref="H506">SUMPRODUCT((SUBSTITUTE(SUBSTITUTE(UPPER(Defter!$D$5:$D$276)," ",""),"-","")=D506)*1)</f>
        <v>1</v>
      </c>
      <c r="I506" t="str">
        <f>IF(H506=0,"Yalnız Bankada","Defterde Eşleşti")</f>
        <v>Defterde Eşleşti</v>
      </c>
      <c r="J506" t="str">
        <f>IF(I506="Yalnız Bankada","⚠ Defterde karşılık yok - kontrol","✓ Eşleşti")</f>
        <v>✓ Eşleşti</v>
      </c>
    </row>
    <row r="507" spans="1:10">
      <c r="A507" t="str">
        <f>Banka!A230</f>
        <v>B-0092</v>
      </c>
      <c r="B507" t="str">
        <f>Banka!B230</f>
        <v>Atlas Otomotiv 2</v>
      </c>
      <c r="C507" t="str">
        <f>Banka!C230</f>
        <v>FTR 2026 53083</v>
      </c>
      <c r="D507" t="str">
        <f>SUBSTITUTE(SUBSTITUTE(UPPER(C507)," ",""),"-","")</f>
        <v>FTR202653083</v>
      </c>
      <c r="E507" s="8">
        <f>Banka!D230</f>
        <v>155267</v>
      </c>
      <c r="F507" s="8" cm="1">
        <f t="array" ref="F507">SUMPRODUCT((SUBSTITUTE(SUBSTITUTE(UPPER(Defter!$D$5:$D$276)," ",""),"-","")=D507)*Defter!$E$5:$E$276)</f>
        <v>155267</v>
      </c>
      <c r="G507" s="8">
        <f>E507-F507</f>
        <v>0</v>
      </c>
      <c r="H507" cm="1">
        <f t="array" ref="H507">SUMPRODUCT((SUBSTITUTE(SUBSTITUTE(UPPER(Defter!$D$5:$D$276)," ",""),"-","")=D507)*1)</f>
        <v>1</v>
      </c>
      <c r="I507" t="str">
        <f>IF(H507=0,"Yalnız Bankada","Defterde Eşleşti")</f>
        <v>Defterde Eşleşti</v>
      </c>
      <c r="J507" t="str">
        <f>IF(I507="Yalnız Bankada","⚠ Defterde karşılık yok - kontrol","✓ Eşleşti")</f>
        <v>✓ Eşleşti</v>
      </c>
    </row>
    <row r="508" spans="1:10">
      <c r="A508" t="str">
        <f>Banka!A231</f>
        <v>B-0026</v>
      </c>
      <c r="B508" t="str">
        <f>Banka!B231</f>
        <v>Fora Otomotiv 3</v>
      </c>
      <c r="C508" t="str">
        <f>Banka!C231</f>
        <v>ftr 2026 17094</v>
      </c>
      <c r="D508" t="str">
        <f>SUBSTITUTE(SUBSTITUTE(UPPER(C508)," ",""),"-","")</f>
        <v>FTR202617094</v>
      </c>
      <c r="E508" s="8">
        <f>Banka!D231</f>
        <v>255585</v>
      </c>
      <c r="F508" s="8" cm="1">
        <f t="array" ref="F508">SUMPRODUCT((SUBSTITUTE(SUBSTITUTE(UPPER(Defter!$D$5:$D$276)," ",""),"-","")=D508)*Defter!$E$5:$E$276)</f>
        <v>255585</v>
      </c>
      <c r="G508" s="8">
        <f>E508-F508</f>
        <v>0</v>
      </c>
      <c r="H508" cm="1">
        <f t="array" ref="H508">SUMPRODUCT((SUBSTITUTE(SUBSTITUTE(UPPER(Defter!$D$5:$D$276)," ",""),"-","")=D508)*1)</f>
        <v>1</v>
      </c>
      <c r="I508" t="str">
        <f>IF(H508=0,"Yalnız Bankada","Defterde Eşleşti")</f>
        <v>Defterde Eşleşti</v>
      </c>
      <c r="J508" t="str">
        <f>IF(I508="Yalnız Bankada","⚠ Defterde karşılık yok - kontrol","✓ Eşleşti")</f>
        <v>✓ Eşleşti</v>
      </c>
    </row>
    <row r="509" spans="1:10">
      <c r="A509" t="str">
        <f>Banka!A232</f>
        <v>B-0147</v>
      </c>
      <c r="B509" t="str">
        <f>Banka!B232</f>
        <v>Güven Endüstri 1</v>
      </c>
      <c r="C509" t="str">
        <f>Banka!C232</f>
        <v>FTR-2026-88622</v>
      </c>
      <c r="D509" t="str">
        <f>SUBSTITUTE(SUBSTITUTE(UPPER(C509)," ",""),"-","")</f>
        <v>FTR202688622</v>
      </c>
      <c r="E509" s="8">
        <f>Banka!D232</f>
        <v>69205</v>
      </c>
      <c r="F509" s="8" cm="1">
        <f t="array" ref="F509">SUMPRODUCT((SUBSTITUTE(SUBSTITUTE(UPPER(Defter!$D$5:$D$276)," ",""),"-","")=D509)*Defter!$E$5:$E$276)</f>
        <v>69205</v>
      </c>
      <c r="G509" s="8">
        <f>E509-F509</f>
        <v>0</v>
      </c>
      <c r="H509" cm="1">
        <f t="array" ref="H509">SUMPRODUCT((SUBSTITUTE(SUBSTITUTE(UPPER(Defter!$D$5:$D$276)," ",""),"-","")=D509)*1)</f>
        <v>1</v>
      </c>
      <c r="I509" t="str">
        <f>IF(H509=0,"Yalnız Bankada","Defterde Eşleşti")</f>
        <v>Defterde Eşleşti</v>
      </c>
      <c r="J509" t="str">
        <f>IF(I509="Yalnız Bankada","⚠ Defterde karşılık yok - kontrol","✓ Eşleşti")</f>
        <v>✓ Eşleşti</v>
      </c>
    </row>
    <row r="510" spans="1:10">
      <c r="A510" t="str">
        <f>Banka!A233</f>
        <v>B-0193</v>
      </c>
      <c r="B510" t="str">
        <f>Banka!B233</f>
        <v>Doruk Lojistik 2</v>
      </c>
      <c r="C510" t="str">
        <f>Banka!C233</f>
        <v>FTR202623407</v>
      </c>
      <c r="D510" t="str">
        <f>SUBSTITUTE(SUBSTITUTE(UPPER(C510)," ",""),"-","")</f>
        <v>FTR202623407</v>
      </c>
      <c r="E510" s="8">
        <f>Banka!D233</f>
        <v>166762</v>
      </c>
      <c r="F510" s="8" cm="1">
        <f t="array" ref="F510">SUMPRODUCT((SUBSTITUTE(SUBSTITUTE(UPPER(Defter!$D$5:$D$276)," ",""),"-","")=D510)*Defter!$E$5:$E$276)</f>
        <v>166762</v>
      </c>
      <c r="G510" s="8">
        <f>E510-F510</f>
        <v>0</v>
      </c>
      <c r="H510" cm="1">
        <f t="array" ref="H510">SUMPRODUCT((SUBSTITUTE(SUBSTITUTE(UPPER(Defter!$D$5:$D$276)," ",""),"-","")=D510)*1)</f>
        <v>1</v>
      </c>
      <c r="I510" t="str">
        <f>IF(H510=0,"Yalnız Bankada","Defterde Eşleşti")</f>
        <v>Defterde Eşleşti</v>
      </c>
      <c r="J510" t="str">
        <f>IF(I510="Yalnız Bankada","⚠ Defterde karşılık yok - kontrol","✓ Eşleşti")</f>
        <v>✓ Eşleşti</v>
      </c>
    </row>
    <row r="511" spans="1:10">
      <c r="A511" t="str">
        <f>Banka!A234</f>
        <v>B-0279</v>
      </c>
      <c r="B511" t="str">
        <f>Banka!B234</f>
        <v>Orion Teknoloji 3</v>
      </c>
      <c r="C511" t="str">
        <f>Banka!C234</f>
        <v>ftr202654880</v>
      </c>
      <c r="D511" t="str">
        <f>SUBSTITUTE(SUBSTITUTE(UPPER(C511)," ",""),"-","")</f>
        <v>FTR202654880</v>
      </c>
      <c r="E511" s="8">
        <f>Banka!D234</f>
        <v>235697</v>
      </c>
      <c r="F511" s="8" cm="1">
        <f t="array" ref="F511">SUMPRODUCT((SUBSTITUTE(SUBSTITUTE(UPPER(Defter!$D$5:$D$276)," ",""),"-","")=D511)*Defter!$E$5:$E$276)</f>
        <v>0</v>
      </c>
      <c r="G511" s="8">
        <f>E511-F511</f>
        <v>235697</v>
      </c>
      <c r="H511" cm="1">
        <f t="array" ref="H511">SUMPRODUCT((SUBSTITUTE(SUBSTITUTE(UPPER(Defter!$D$5:$D$276)," ",""),"-","")=D511)*1)</f>
        <v>0</v>
      </c>
      <c r="I511" t="str">
        <f>IF(H511=0,"Yalnız Bankada","Defterde Eşleşti")</f>
        <v>Yalnız Bankada</v>
      </c>
      <c r="J511" t="str">
        <f>IF(I511="Yalnız Bankada","⚠ Defterde karşılık yok - kontrol","✓ Eşleşti")</f>
        <v>⚠ Defterde karşılık yok - kontrol</v>
      </c>
    </row>
    <row r="512" spans="1:10">
      <c r="A512" t="str">
        <f>Banka!A235</f>
        <v>B-0077</v>
      </c>
      <c r="B512" t="str">
        <f>Banka!B235</f>
        <v>Orion Gıda 2</v>
      </c>
      <c r="C512" t="str">
        <f>Banka!C235</f>
        <v xml:space="preserve">  FTR-2026-96783 </v>
      </c>
      <c r="D512" t="str">
        <f>SUBSTITUTE(SUBSTITUTE(UPPER(C512)," ",""),"-","")</f>
        <v>FTR202696783</v>
      </c>
      <c r="E512" s="8">
        <f>Banka!D235</f>
        <v>98053</v>
      </c>
      <c r="F512" s="8" cm="1">
        <f t="array" ref="F512">SUMPRODUCT((SUBSTITUTE(SUBSTITUTE(UPPER(Defter!$D$5:$D$276)," ",""),"-","")=D512)*Defter!$E$5:$E$276)</f>
        <v>98053</v>
      </c>
      <c r="G512" s="8">
        <f>E512-F512</f>
        <v>0</v>
      </c>
      <c r="H512" cm="1">
        <f t="array" ref="H512">SUMPRODUCT((SUBSTITUTE(SUBSTITUTE(UPPER(Defter!$D$5:$D$276)," ",""),"-","")=D512)*1)</f>
        <v>1</v>
      </c>
      <c r="I512" t="str">
        <f>IF(H512=0,"Yalnız Bankada","Defterde Eşleşti")</f>
        <v>Defterde Eşleşti</v>
      </c>
      <c r="J512" t="str">
        <f>IF(I512="Yalnız Bankada","⚠ Defterde karşılık yok - kontrol","✓ Eşleşti")</f>
        <v>✓ Eşleşti</v>
      </c>
    </row>
    <row r="513" spans="1:10">
      <c r="A513" t="str">
        <f>Banka!A236</f>
        <v>B-0271</v>
      </c>
      <c r="B513" t="str">
        <f>Banka!B236</f>
        <v>Boreal Gıda 2</v>
      </c>
      <c r="C513" t="str">
        <f>Banka!C236</f>
        <v>ftr 2026 77580</v>
      </c>
      <c r="D513" t="str">
        <f>SUBSTITUTE(SUBSTITUTE(UPPER(C513)," ",""),"-","")</f>
        <v>FTR202677580</v>
      </c>
      <c r="E513" s="8">
        <f>Banka!D236</f>
        <v>85326</v>
      </c>
      <c r="F513" s="8" cm="1">
        <f t="array" ref="F513">SUMPRODUCT((SUBSTITUTE(SUBSTITUTE(UPPER(Defter!$D$5:$D$276)," ",""),"-","")=D513)*Defter!$E$5:$E$276)</f>
        <v>85602</v>
      </c>
      <c r="G513" s="8">
        <f>E513-F513</f>
        <v>-276</v>
      </c>
      <c r="H513" cm="1">
        <f t="array" ref="H513">SUMPRODUCT((SUBSTITUTE(SUBSTITUTE(UPPER(Defter!$D$5:$D$276)," ",""),"-","")=D513)*1)</f>
        <v>1</v>
      </c>
      <c r="I513" t="str">
        <f>IF(H513=0,"Yalnız Bankada","Defterde Eşleşti")</f>
        <v>Defterde Eşleşti</v>
      </c>
      <c r="J513" t="str">
        <f>IF(I513="Yalnız Bankada","⚠ Defterde karşılık yok - kontrol","✓ Eşleşti")</f>
        <v>✓ Eşleşti</v>
      </c>
    </row>
    <row r="514" spans="1:10">
      <c r="A514" t="str">
        <f>Banka!A237</f>
        <v>B-0095</v>
      </c>
      <c r="B514" t="str">
        <f>Banka!B237</f>
        <v>Sentez Endüstri 3</v>
      </c>
      <c r="C514" t="str">
        <f>Banka!C237</f>
        <v xml:space="preserve">  ftr 2026 13746 </v>
      </c>
      <c r="D514" t="str">
        <f>SUBSTITUTE(SUBSTITUTE(UPPER(C514)," ",""),"-","")</f>
        <v>FTR202613746</v>
      </c>
      <c r="E514" s="8">
        <f>Banka!D237</f>
        <v>34182</v>
      </c>
      <c r="F514" s="8" cm="1">
        <f t="array" ref="F514">SUMPRODUCT((SUBSTITUTE(SUBSTITUTE(UPPER(Defter!$D$5:$D$276)," ",""),"-","")=D514)*Defter!$E$5:$E$276)</f>
        <v>34182</v>
      </c>
      <c r="G514" s="8">
        <f>E514-F514</f>
        <v>0</v>
      </c>
      <c r="H514" cm="1">
        <f t="array" ref="H514">SUMPRODUCT((SUBSTITUTE(SUBSTITUTE(UPPER(Defter!$D$5:$D$276)," ",""),"-","")=D514)*1)</f>
        <v>1</v>
      </c>
      <c r="I514" t="str">
        <f>IF(H514=0,"Yalnız Bankada","Defterde Eşleşti")</f>
        <v>Defterde Eşleşti</v>
      </c>
      <c r="J514" t="str">
        <f>IF(I514="Yalnız Bankada","⚠ Defterde karşılık yok - kontrol","✓ Eşleşti")</f>
        <v>✓ Eşleşti</v>
      </c>
    </row>
    <row r="515" spans="1:10">
      <c r="A515" t="str">
        <f>Banka!A238</f>
        <v>B-0005</v>
      </c>
      <c r="B515" t="str">
        <f>Banka!B238</f>
        <v>Hazar Teknoloji 3</v>
      </c>
      <c r="C515" t="str">
        <f>Banka!C238</f>
        <v>ftr202697437</v>
      </c>
      <c r="D515" t="str">
        <f>SUBSTITUTE(SUBSTITUTE(UPPER(C515)," ",""),"-","")</f>
        <v>FTR202697437</v>
      </c>
      <c r="E515" s="8">
        <f>Banka!D238</f>
        <v>248675</v>
      </c>
      <c r="F515" s="8" cm="1">
        <f t="array" ref="F515">SUMPRODUCT((SUBSTITUTE(SUBSTITUTE(UPPER(Defter!$D$5:$D$276)," ",""),"-","")=D515)*Defter!$E$5:$E$276)</f>
        <v>248675</v>
      </c>
      <c r="G515" s="8">
        <f>E515-F515</f>
        <v>0</v>
      </c>
      <c r="H515" cm="1">
        <f t="array" ref="H515">SUMPRODUCT((SUBSTITUTE(SUBSTITUTE(UPPER(Defter!$D$5:$D$276)," ",""),"-","")=D515)*1)</f>
        <v>1</v>
      </c>
      <c r="I515" t="str">
        <f>IF(H515=0,"Yalnız Bankada","Defterde Eşleşti")</f>
        <v>Defterde Eşleşti</v>
      </c>
      <c r="J515" t="str">
        <f>IF(I515="Yalnız Bankada","⚠ Defterde karşılık yok - kontrol","✓ Eşleşti")</f>
        <v>✓ Eşleşti</v>
      </c>
    </row>
    <row r="516" spans="1:10">
      <c r="A516" t="str">
        <f>Banka!A239</f>
        <v>B-0201</v>
      </c>
      <c r="B516" t="str">
        <f>Banka!B239</f>
        <v>Sentez Endüstri 3</v>
      </c>
      <c r="C516" t="str">
        <f>Banka!C239</f>
        <v>FTR 2026 51978</v>
      </c>
      <c r="D516" t="str">
        <f>SUBSTITUTE(SUBSTITUTE(UPPER(C516)," ",""),"-","")</f>
        <v>FTR202651978</v>
      </c>
      <c r="E516" s="8">
        <f>Banka!D239</f>
        <v>42038</v>
      </c>
      <c r="F516" s="8" cm="1">
        <f t="array" ref="F516">SUMPRODUCT((SUBSTITUTE(SUBSTITUTE(UPPER(Defter!$D$5:$D$276)," ",""),"-","")=D516)*Defter!$E$5:$E$276)</f>
        <v>42038</v>
      </c>
      <c r="G516" s="8">
        <f>E516-F516</f>
        <v>0</v>
      </c>
      <c r="H516" cm="1">
        <f t="array" ref="H516">SUMPRODUCT((SUBSTITUTE(SUBSTITUTE(UPPER(Defter!$D$5:$D$276)," ",""),"-","")=D516)*1)</f>
        <v>1</v>
      </c>
      <c r="I516" t="str">
        <f>IF(H516=0,"Yalnız Bankada","Defterde Eşleşti")</f>
        <v>Defterde Eşleşti</v>
      </c>
      <c r="J516" t="str">
        <f>IF(I516="Yalnız Bankada","⚠ Defterde karşılık yok - kontrol","✓ Eşleşti")</f>
        <v>✓ Eşleşti</v>
      </c>
    </row>
    <row r="517" spans="1:10">
      <c r="A517" t="str">
        <f>Banka!A240</f>
        <v>B-0042</v>
      </c>
      <c r="B517" t="str">
        <f>Banka!B240</f>
        <v>Atlas Otomotiv 2</v>
      </c>
      <c r="C517" t="str">
        <f>Banka!C240</f>
        <v>ftr202681712</v>
      </c>
      <c r="D517" t="str">
        <f>SUBSTITUTE(SUBSTITUTE(UPPER(C517)," ",""),"-","")</f>
        <v>FTR202681712</v>
      </c>
      <c r="E517" s="8">
        <f>Banka!D240</f>
        <v>101233</v>
      </c>
      <c r="F517" s="8" cm="1">
        <f t="array" ref="F517">SUMPRODUCT((SUBSTITUTE(SUBSTITUTE(UPPER(Defter!$D$5:$D$276)," ",""),"-","")=D517)*Defter!$E$5:$E$276)</f>
        <v>101233</v>
      </c>
      <c r="G517" s="8">
        <f>E517-F517</f>
        <v>0</v>
      </c>
      <c r="H517" cm="1">
        <f t="array" ref="H517">SUMPRODUCT((SUBSTITUTE(SUBSTITUTE(UPPER(Defter!$D$5:$D$276)," ",""),"-","")=D517)*1)</f>
        <v>1</v>
      </c>
      <c r="I517" t="str">
        <f>IF(H517=0,"Yalnız Bankada","Defterde Eşleşti")</f>
        <v>Defterde Eşleşti</v>
      </c>
      <c r="J517" t="str">
        <f>IF(I517="Yalnız Bankada","⚠ Defterde karşılık yok - kontrol","✓ Eşleşti")</f>
        <v>✓ Eşleşti</v>
      </c>
    </row>
    <row r="518" spans="1:10">
      <c r="A518" t="str">
        <f>Banka!A241</f>
        <v>B-0148</v>
      </c>
      <c r="B518" t="str">
        <f>Banka!B241</f>
        <v>Sentez Endüstri 3</v>
      </c>
      <c r="C518" t="str">
        <f>Banka!C241</f>
        <v>ftr-2026-61609</v>
      </c>
      <c r="D518" t="str">
        <f>SUBSTITUTE(SUBSTITUTE(UPPER(C518)," ",""),"-","")</f>
        <v>FTR202661609</v>
      </c>
      <c r="E518" s="8">
        <f>Banka!D241</f>
        <v>130838</v>
      </c>
      <c r="F518" s="8" cm="1">
        <f t="array" ref="F518">SUMPRODUCT((SUBSTITUTE(SUBSTITUTE(UPPER(Defter!$D$5:$D$276)," ",""),"-","")=D518)*Defter!$E$5:$E$276)</f>
        <v>130838</v>
      </c>
      <c r="G518" s="8">
        <f>E518-F518</f>
        <v>0</v>
      </c>
      <c r="H518" cm="1">
        <f t="array" ref="H518">SUMPRODUCT((SUBSTITUTE(SUBSTITUTE(UPPER(Defter!$D$5:$D$276)," ",""),"-","")=D518)*1)</f>
        <v>1</v>
      </c>
      <c r="I518" t="str">
        <f>IF(H518=0,"Yalnız Bankada","Defterde Eşleşti")</f>
        <v>Defterde Eşleşti</v>
      </c>
      <c r="J518" t="str">
        <f>IF(I518="Yalnız Bankada","⚠ Defterde karşılık yok - kontrol","✓ Eşleşti")</f>
        <v>✓ Eşleşti</v>
      </c>
    </row>
    <row r="519" spans="1:10">
      <c r="A519" t="str">
        <f>Banka!A242</f>
        <v>B-0050</v>
      </c>
      <c r="B519" t="str">
        <f>Banka!B242</f>
        <v>Çınar Teknoloji 2</v>
      </c>
      <c r="C519" t="str">
        <f>Banka!C242</f>
        <v xml:space="preserve">  FTR 2026 82443 </v>
      </c>
      <c r="D519" t="str">
        <f>SUBSTITUTE(SUBSTITUTE(UPPER(C519)," ",""),"-","")</f>
        <v>FTR202682443</v>
      </c>
      <c r="E519" s="8">
        <f>Banka!D242</f>
        <v>201017</v>
      </c>
      <c r="F519" s="8" cm="1">
        <f t="array" ref="F519">SUMPRODUCT((SUBSTITUTE(SUBSTITUTE(UPPER(Defter!$D$5:$D$276)," ",""),"-","")=D519)*Defter!$E$5:$E$276)</f>
        <v>201017</v>
      </c>
      <c r="G519" s="8">
        <f>E519-F519</f>
        <v>0</v>
      </c>
      <c r="H519" cm="1">
        <f t="array" ref="H519">SUMPRODUCT((SUBSTITUTE(SUBSTITUTE(UPPER(Defter!$D$5:$D$276)," ",""),"-","")=D519)*1)</f>
        <v>1</v>
      </c>
      <c r="I519" t="str">
        <f>IF(H519=0,"Yalnız Bankada","Defterde Eşleşti")</f>
        <v>Defterde Eşleşti</v>
      </c>
      <c r="J519" t="str">
        <f>IF(I519="Yalnız Bankada","⚠ Defterde karşılık yok - kontrol","✓ Eşleşti")</f>
        <v>✓ Eşleşti</v>
      </c>
    </row>
    <row r="520" spans="1:10">
      <c r="A520" t="str">
        <f>Banka!A243</f>
        <v>B-0253</v>
      </c>
      <c r="B520" t="str">
        <f>Banka!B243</f>
        <v>Doruk Teknoloji 1</v>
      </c>
      <c r="C520" t="str">
        <f>Banka!C243</f>
        <v>FTR-2026-45409</v>
      </c>
      <c r="D520" t="str">
        <f>SUBSTITUTE(SUBSTITUTE(UPPER(C520)," ",""),"-","")</f>
        <v>FTR202645409</v>
      </c>
      <c r="E520" s="8">
        <f>Banka!D243</f>
        <v>17030</v>
      </c>
      <c r="F520" s="8" cm="1">
        <f t="array" ref="F520">SUMPRODUCT((SUBSTITUTE(SUBSTITUTE(UPPER(Defter!$D$5:$D$276)," ",""),"-","")=D520)*Defter!$E$5:$E$276)</f>
        <v>29719</v>
      </c>
      <c r="G520" s="8">
        <f>E520-F520</f>
        <v>-12689</v>
      </c>
      <c r="H520" cm="1">
        <f t="array" ref="H520">SUMPRODUCT((SUBSTITUTE(SUBSTITUTE(UPPER(Defter!$D$5:$D$276)," ",""),"-","")=D520)*1)</f>
        <v>1</v>
      </c>
      <c r="I520" t="str">
        <f>IF(H520=0,"Yalnız Bankada","Defterde Eşleşti")</f>
        <v>Defterde Eşleşti</v>
      </c>
      <c r="J520" t="str">
        <f>IF(I520="Yalnız Bankada","⚠ Defterde karşılık yok - kontrol","✓ Eşleşti")</f>
        <v>✓ Eşleşti</v>
      </c>
    </row>
    <row r="521" spans="1:10">
      <c r="A521" t="str">
        <f>Banka!A244</f>
        <v>B-0052</v>
      </c>
      <c r="B521" t="str">
        <f>Banka!B244</f>
        <v>Orion Otomotiv 1</v>
      </c>
      <c r="C521" t="str">
        <f>Banka!C244</f>
        <v>FTR-2026-10360</v>
      </c>
      <c r="D521" t="str">
        <f>SUBSTITUTE(SUBSTITUTE(UPPER(C521)," ",""),"-","")</f>
        <v>FTR202610360</v>
      </c>
      <c r="E521" s="8">
        <f>Banka!D244</f>
        <v>23712</v>
      </c>
      <c r="F521" s="8" cm="1">
        <f t="array" ref="F521">SUMPRODUCT((SUBSTITUTE(SUBSTITUTE(UPPER(Defter!$D$5:$D$276)," ",""),"-","")=D521)*Defter!$E$5:$E$276)</f>
        <v>23712</v>
      </c>
      <c r="G521" s="8">
        <f>E521-F521</f>
        <v>0</v>
      </c>
      <c r="H521" cm="1">
        <f t="array" ref="H521">SUMPRODUCT((SUBSTITUTE(SUBSTITUTE(UPPER(Defter!$D$5:$D$276)," ",""),"-","")=D521)*1)</f>
        <v>1</v>
      </c>
      <c r="I521" t="str">
        <f>IF(H521=0,"Yalnız Bankada","Defterde Eşleşti")</f>
        <v>Defterde Eşleşti</v>
      </c>
      <c r="J521" t="str">
        <f>IF(I521="Yalnız Bankada","⚠ Defterde karşılık yok - kontrol","✓ Eşleşti")</f>
        <v>✓ Eşleşti</v>
      </c>
    </row>
    <row r="522" spans="1:10">
      <c r="A522" t="str">
        <f>Banka!A245</f>
        <v>B-0213</v>
      </c>
      <c r="B522" t="str">
        <f>Banka!B245</f>
        <v>Nehir Endüstri 1</v>
      </c>
      <c r="C522" t="str">
        <f>Banka!C245</f>
        <v>ftr 2026 22549</v>
      </c>
      <c r="D522" t="str">
        <f>SUBSTITUTE(SUBSTITUTE(UPPER(C522)," ",""),"-","")</f>
        <v>FTR202622549</v>
      </c>
      <c r="E522" s="8">
        <f>Banka!D245</f>
        <v>20572</v>
      </c>
      <c r="F522" s="8" cm="1">
        <f t="array" ref="F522">SUMPRODUCT((SUBSTITUTE(SUBSTITUTE(UPPER(Defter!$D$5:$D$276)," ",""),"-","")=D522)*Defter!$E$5:$E$276)</f>
        <v>20572</v>
      </c>
      <c r="G522" s="8">
        <f>E522-F522</f>
        <v>0</v>
      </c>
      <c r="H522" cm="1">
        <f t="array" ref="H522">SUMPRODUCT((SUBSTITUTE(SUBSTITUTE(UPPER(Defter!$D$5:$D$276)," ",""),"-","")=D522)*1)</f>
        <v>1</v>
      </c>
      <c r="I522" t="str">
        <f>IF(H522=0,"Yalnız Bankada","Defterde Eşleşti")</f>
        <v>Defterde Eşleşti</v>
      </c>
      <c r="J522" t="str">
        <f>IF(I522="Yalnız Bankada","⚠ Defterde karşılık yok - kontrol","✓ Eşleşti")</f>
        <v>✓ Eşleşti</v>
      </c>
    </row>
    <row r="523" spans="1:10">
      <c r="A523" t="str">
        <f>Banka!A246</f>
        <v>B-0178</v>
      </c>
      <c r="B523" t="str">
        <f>Banka!B246</f>
        <v>Eksen Lojistik 1</v>
      </c>
      <c r="C523" t="str">
        <f>Banka!C246</f>
        <v xml:space="preserve">  FTR202682133 </v>
      </c>
      <c r="D523" t="str">
        <f>SUBSTITUTE(SUBSTITUTE(UPPER(C523)," ",""),"-","")</f>
        <v>FTR202682133</v>
      </c>
      <c r="E523" s="8">
        <f>Banka!D246</f>
        <v>173444</v>
      </c>
      <c r="F523" s="8" cm="1">
        <f t="array" ref="F523">SUMPRODUCT((SUBSTITUTE(SUBSTITUTE(UPPER(Defter!$D$5:$D$276)," ",""),"-","")=D523)*Defter!$E$5:$E$276)</f>
        <v>173444</v>
      </c>
      <c r="G523" s="8">
        <f>E523-F523</f>
        <v>0</v>
      </c>
      <c r="H523" cm="1">
        <f t="array" ref="H523">SUMPRODUCT((SUBSTITUTE(SUBSTITUTE(UPPER(Defter!$D$5:$D$276)," ",""),"-","")=D523)*1)</f>
        <v>1</v>
      </c>
      <c r="I523" t="str">
        <f>IF(H523=0,"Yalnız Bankada","Defterde Eşleşti")</f>
        <v>Defterde Eşleşti</v>
      </c>
      <c r="J523" t="str">
        <f>IF(I523="Yalnız Bankada","⚠ Defterde karşılık yok - kontrol","✓ Eşleşti")</f>
        <v>✓ Eşleşti</v>
      </c>
    </row>
    <row r="524" spans="1:10">
      <c r="A524" t="str">
        <f>Banka!A247</f>
        <v>B-0277</v>
      </c>
      <c r="B524" t="str">
        <f>Banka!B247</f>
        <v>Kuzey Enerji 3</v>
      </c>
      <c r="C524" t="str">
        <f>Banka!C247</f>
        <v>ftr202648262</v>
      </c>
      <c r="D524" t="str">
        <f>SUBSTITUTE(SUBSTITUTE(UPPER(C524)," ",""),"-","")</f>
        <v>FTR202648262</v>
      </c>
      <c r="E524" s="8">
        <f>Banka!D247</f>
        <v>61775</v>
      </c>
      <c r="F524" s="8" cm="1">
        <f t="array" ref="F524">SUMPRODUCT((SUBSTITUTE(SUBSTITUTE(UPPER(Defter!$D$5:$D$276)," ",""),"-","")=D524)*Defter!$E$5:$E$276)</f>
        <v>0</v>
      </c>
      <c r="G524" s="8">
        <f>E524-F524</f>
        <v>61775</v>
      </c>
      <c r="H524" cm="1">
        <f t="array" ref="H524">SUMPRODUCT((SUBSTITUTE(SUBSTITUTE(UPPER(Defter!$D$5:$D$276)," ",""),"-","")=D524)*1)</f>
        <v>0</v>
      </c>
      <c r="I524" t="str">
        <f>IF(H524=0,"Yalnız Bankada","Defterde Eşleşti")</f>
        <v>Yalnız Bankada</v>
      </c>
      <c r="J524" t="str">
        <f>IF(I524="Yalnız Bankada","⚠ Defterde karşılık yok - kontrol","✓ Eşleşti")</f>
        <v>⚠ Defterde karşılık yok - kontrol</v>
      </c>
    </row>
    <row r="525" spans="1:10">
      <c r="A525" t="str">
        <f>Banka!A248</f>
        <v>B-0135</v>
      </c>
      <c r="B525" t="str">
        <f>Banka!B248</f>
        <v>Vadi Gıda 2</v>
      </c>
      <c r="C525" t="str">
        <f>Banka!C248</f>
        <v>FTR 2026 30890</v>
      </c>
      <c r="D525" t="str">
        <f>SUBSTITUTE(SUBSTITUTE(UPPER(C525)," ",""),"-","")</f>
        <v>FTR202630890</v>
      </c>
      <c r="E525" s="8">
        <f>Banka!D248</f>
        <v>207797</v>
      </c>
      <c r="F525" s="8" cm="1">
        <f t="array" ref="F525">SUMPRODUCT((SUBSTITUTE(SUBSTITUTE(UPPER(Defter!$D$5:$D$276)," ",""),"-","")=D525)*Defter!$E$5:$E$276)</f>
        <v>207797</v>
      </c>
      <c r="G525" s="8">
        <f>E525-F525</f>
        <v>0</v>
      </c>
      <c r="H525" cm="1">
        <f t="array" ref="H525">SUMPRODUCT((SUBSTITUTE(SUBSTITUTE(UPPER(Defter!$D$5:$D$276)," ",""),"-","")=D525)*1)</f>
        <v>1</v>
      </c>
      <c r="I525" t="str">
        <f>IF(H525=0,"Yalnız Bankada","Defterde Eşleşti")</f>
        <v>Defterde Eşleşti</v>
      </c>
      <c r="J525" t="str">
        <f>IF(I525="Yalnız Bankada","⚠ Defterde karşılık yok - kontrol","✓ Eşleşti")</f>
        <v>✓ Eşleşti</v>
      </c>
    </row>
    <row r="526" spans="1:10">
      <c r="A526" t="str">
        <f>Banka!A249</f>
        <v>B-0230</v>
      </c>
      <c r="B526" t="str">
        <f>Banka!B249</f>
        <v>Boreal Teknoloji 3</v>
      </c>
      <c r="C526" t="str">
        <f>Banka!C249</f>
        <v>ftr202688320</v>
      </c>
      <c r="D526" t="str">
        <f>SUBSTITUTE(SUBSTITUTE(UPPER(C526)," ",""),"-","")</f>
        <v>FTR202688320</v>
      </c>
      <c r="E526" s="8">
        <f>Banka!D249</f>
        <v>49735</v>
      </c>
      <c r="F526" s="8" cm="1">
        <f t="array" ref="F526">SUMPRODUCT((SUBSTITUTE(SUBSTITUTE(UPPER(Defter!$D$5:$D$276)," ",""),"-","")=D526)*Defter!$E$5:$E$276)</f>
        <v>110975</v>
      </c>
      <c r="G526" s="8">
        <f>E526-F526</f>
        <v>-61240</v>
      </c>
      <c r="H526" cm="1">
        <f t="array" ref="H526">SUMPRODUCT((SUBSTITUTE(SUBSTITUTE(UPPER(Defter!$D$5:$D$276)," ",""),"-","")=D526)*1)</f>
        <v>1</v>
      </c>
      <c r="I526" t="str">
        <f>IF(H526=0,"Yalnız Bankada","Defterde Eşleşti")</f>
        <v>Defterde Eşleşti</v>
      </c>
      <c r="J526" t="str">
        <f>IF(I526="Yalnız Bankada","⚠ Defterde karşılık yok - kontrol","✓ Eşleşti")</f>
        <v>✓ Eşleşti</v>
      </c>
    </row>
    <row r="527" spans="1:10">
      <c r="A527" t="str">
        <f>Banka!A250</f>
        <v>B-0073</v>
      </c>
      <c r="B527" t="str">
        <f>Banka!B250</f>
        <v>Pera Gıda 1</v>
      </c>
      <c r="C527" t="str">
        <f>Banka!C250</f>
        <v>ftr-2026-35436</v>
      </c>
      <c r="D527" t="str">
        <f>SUBSTITUTE(SUBSTITUTE(UPPER(C527)," ",""),"-","")</f>
        <v>FTR202635436</v>
      </c>
      <c r="E527" s="8">
        <f>Banka!D250</f>
        <v>128630</v>
      </c>
      <c r="F527" s="8" cm="1">
        <f t="array" ref="F527">SUMPRODUCT((SUBSTITUTE(SUBSTITUTE(UPPER(Defter!$D$5:$D$276)," ",""),"-","")=D527)*Defter!$E$5:$E$276)</f>
        <v>128630</v>
      </c>
      <c r="G527" s="8">
        <f>E527-F527</f>
        <v>0</v>
      </c>
      <c r="H527" cm="1">
        <f t="array" ref="H527">SUMPRODUCT((SUBSTITUTE(SUBSTITUTE(UPPER(Defter!$D$5:$D$276)," ",""),"-","")=D527)*1)</f>
        <v>1</v>
      </c>
      <c r="I527" t="str">
        <f>IF(H527=0,"Yalnız Bankada","Defterde Eşleşti")</f>
        <v>Defterde Eşleşti</v>
      </c>
      <c r="J527" t="str">
        <f>IF(I527="Yalnız Bankada","⚠ Defterde karşılık yok - kontrol","✓ Eşleşti")</f>
        <v>✓ Eşleşti</v>
      </c>
    </row>
    <row r="528" spans="1:10">
      <c r="A528" t="str">
        <f>Banka!A251</f>
        <v>B-0227</v>
      </c>
      <c r="B528" t="str">
        <f>Banka!B251</f>
        <v>Nehir Gıda 3</v>
      </c>
      <c r="C528" t="str">
        <f>Banka!C251</f>
        <v>ftr202643847</v>
      </c>
      <c r="D528" t="str">
        <f>SUBSTITUTE(SUBSTITUTE(UPPER(C528)," ",""),"-","")</f>
        <v>FTR202643847</v>
      </c>
      <c r="E528" s="8">
        <f>Banka!D251</f>
        <v>34731</v>
      </c>
      <c r="F528" s="8" cm="1">
        <f t="array" ref="F528">SUMPRODUCT((SUBSTITUTE(SUBSTITUTE(UPPER(Defter!$D$5:$D$276)," ",""),"-","")=D528)*Defter!$E$5:$E$276)</f>
        <v>73842</v>
      </c>
      <c r="G528" s="8">
        <f>E528-F528</f>
        <v>-39111</v>
      </c>
      <c r="H528" cm="1">
        <f t="array" ref="H528">SUMPRODUCT((SUBSTITUTE(SUBSTITUTE(UPPER(Defter!$D$5:$D$276)," ",""),"-","")=D528)*1)</f>
        <v>1</v>
      </c>
      <c r="I528" t="str">
        <f>IF(H528=0,"Yalnız Bankada","Defterde Eşleşti")</f>
        <v>Defterde Eşleşti</v>
      </c>
      <c r="J528" t="str">
        <f>IF(I528="Yalnız Bankada","⚠ Defterde karşılık yok - kontrol","✓ Eşleşti")</f>
        <v>✓ Eşleşti</v>
      </c>
    </row>
    <row r="529" spans="1:10">
      <c r="A529" t="str">
        <f>Banka!A252</f>
        <v>B-0066</v>
      </c>
      <c r="B529" t="str">
        <f>Banka!B252</f>
        <v>Ufuk Otomotiv 2</v>
      </c>
      <c r="C529" t="str">
        <f>Banka!C252</f>
        <v xml:space="preserve">  ftr 2026 58573 </v>
      </c>
      <c r="D529" t="str">
        <f>SUBSTITUTE(SUBSTITUTE(UPPER(C529)," ",""),"-","")</f>
        <v>FTR202658573</v>
      </c>
      <c r="E529" s="8">
        <f>Banka!D252</f>
        <v>223733</v>
      </c>
      <c r="F529" s="8" cm="1">
        <f t="array" ref="F529">SUMPRODUCT((SUBSTITUTE(SUBSTITUTE(UPPER(Defter!$D$5:$D$276)," ",""),"-","")=D529)*Defter!$E$5:$E$276)</f>
        <v>223733</v>
      </c>
      <c r="G529" s="8">
        <f>E529-F529</f>
        <v>0</v>
      </c>
      <c r="H529" cm="1">
        <f t="array" ref="H529">SUMPRODUCT((SUBSTITUTE(SUBSTITUTE(UPPER(Defter!$D$5:$D$276)," ",""),"-","")=D529)*1)</f>
        <v>1</v>
      </c>
      <c r="I529" t="str">
        <f>IF(H529=0,"Yalnız Bankada","Defterde Eşleşti")</f>
        <v>Defterde Eşleşti</v>
      </c>
      <c r="J529" t="str">
        <f>IF(I529="Yalnız Bankada","⚠ Defterde karşılık yok - kontrol","✓ Eşleşti")</f>
        <v>✓ Eşleşti</v>
      </c>
    </row>
    <row r="530" spans="1:10">
      <c r="A530" t="str">
        <f>Banka!A253</f>
        <v>B-0244</v>
      </c>
      <c r="B530" t="str">
        <f>Banka!B253</f>
        <v>Eksen Lojistik 1</v>
      </c>
      <c r="C530" t="str">
        <f>Banka!C253</f>
        <v>FTR-2026-89486</v>
      </c>
      <c r="D530" t="str">
        <f>SUBSTITUTE(SUBSTITUTE(UPPER(C530)," ",""),"-","")</f>
        <v>FTR202689486</v>
      </c>
      <c r="E530" s="8">
        <f>Banka!D253</f>
        <v>127268</v>
      </c>
      <c r="F530" s="8" cm="1">
        <f t="array" ref="F530">SUMPRODUCT((SUBSTITUTE(SUBSTITUTE(UPPER(Defter!$D$5:$D$276)," ",""),"-","")=D530)*Defter!$E$5:$E$276)</f>
        <v>258859</v>
      </c>
      <c r="G530" s="8">
        <f>E530-F530</f>
        <v>-131591</v>
      </c>
      <c r="H530" cm="1">
        <f t="array" ref="H530">SUMPRODUCT((SUBSTITUTE(SUBSTITUTE(UPPER(Defter!$D$5:$D$276)," ",""),"-","")=D530)*1)</f>
        <v>1</v>
      </c>
      <c r="I530" t="str">
        <f>IF(H530=0,"Yalnız Bankada","Defterde Eşleşti")</f>
        <v>Defterde Eşleşti</v>
      </c>
      <c r="J530" t="str">
        <f>IF(I530="Yalnız Bankada","⚠ Defterde karşılık yok - kontrol","✓ Eşleşti")</f>
        <v>✓ Eşleşti</v>
      </c>
    </row>
    <row r="531" spans="1:10">
      <c r="A531" t="str">
        <f>Banka!A254</f>
        <v>B-0242</v>
      </c>
      <c r="B531" t="str">
        <f>Banka!B254</f>
        <v>Güven Gıda 3</v>
      </c>
      <c r="C531" t="str">
        <f>Banka!C254</f>
        <v>FTR202691170</v>
      </c>
      <c r="D531" t="str">
        <f>SUBSTITUTE(SUBSTITUTE(UPPER(C531)," ",""),"-","")</f>
        <v>FTR202691170</v>
      </c>
      <c r="E531" s="8">
        <f>Banka!D254</f>
        <v>53695</v>
      </c>
      <c r="F531" s="8" cm="1">
        <f t="array" ref="F531">SUMPRODUCT((SUBSTITUTE(SUBSTITUTE(UPPER(Defter!$D$5:$D$276)," ",""),"-","")=D531)*Defter!$E$5:$E$276)</f>
        <v>144882</v>
      </c>
      <c r="G531" s="8">
        <f>E531-F531</f>
        <v>-91187</v>
      </c>
      <c r="H531" cm="1">
        <f t="array" ref="H531">SUMPRODUCT((SUBSTITUTE(SUBSTITUTE(UPPER(Defter!$D$5:$D$276)," ",""),"-","")=D531)*1)</f>
        <v>1</v>
      </c>
      <c r="I531" t="str">
        <f>IF(H531=0,"Yalnız Bankada","Defterde Eşleşti")</f>
        <v>Defterde Eşleşti</v>
      </c>
      <c r="J531" t="str">
        <f>IF(I531="Yalnız Bankada","⚠ Defterde karşılık yok - kontrol","✓ Eşleşti")</f>
        <v>✓ Eşleşti</v>
      </c>
    </row>
    <row r="532" spans="1:10">
      <c r="A532" t="str">
        <f>Banka!A255</f>
        <v>B-0168</v>
      </c>
      <c r="B532" t="str">
        <f>Banka!B255</f>
        <v>Eksen Lojistik 1</v>
      </c>
      <c r="C532" t="str">
        <f>Banka!C255</f>
        <v>ftr-2026-53599</v>
      </c>
      <c r="D532" t="str">
        <f>SUBSTITUTE(SUBSTITUTE(UPPER(C532)," ",""),"-","")</f>
        <v>FTR202653599</v>
      </c>
      <c r="E532" s="8">
        <f>Banka!D255</f>
        <v>153451</v>
      </c>
      <c r="F532" s="8" cm="1">
        <f t="array" ref="F532">SUMPRODUCT((SUBSTITUTE(SUBSTITUTE(UPPER(Defter!$D$5:$D$276)," ",""),"-","")=D532)*Defter!$E$5:$E$276)</f>
        <v>153451</v>
      </c>
      <c r="G532" s="8">
        <f>E532-F532</f>
        <v>0</v>
      </c>
      <c r="H532" cm="1">
        <f t="array" ref="H532">SUMPRODUCT((SUBSTITUTE(SUBSTITUTE(UPPER(Defter!$D$5:$D$276)," ",""),"-","")=D532)*1)</f>
        <v>1</v>
      </c>
      <c r="I532" t="str">
        <f>IF(H532=0,"Yalnız Bankada","Defterde Eşleşti")</f>
        <v>Defterde Eşleşti</v>
      </c>
      <c r="J532" t="str">
        <f>IF(I532="Yalnız Bankada","⚠ Defterde karşılık yok - kontrol","✓ Eşleşti")</f>
        <v>✓ Eşleşti</v>
      </c>
    </row>
    <row r="533" spans="1:10">
      <c r="A533" t="str">
        <f>Banka!A256</f>
        <v>B-0116</v>
      </c>
      <c r="B533" t="str">
        <f>Banka!B256</f>
        <v>Nehir Otomotiv 2</v>
      </c>
      <c r="C533" t="str">
        <f>Banka!C256</f>
        <v>FTR 2026 30883</v>
      </c>
      <c r="D533" t="str">
        <f>SUBSTITUTE(SUBSTITUTE(UPPER(C533)," ",""),"-","")</f>
        <v>FTR202630883</v>
      </c>
      <c r="E533" s="8">
        <f>Banka!D256</f>
        <v>151456</v>
      </c>
      <c r="F533" s="8" cm="1">
        <f t="array" ref="F533">SUMPRODUCT((SUBSTITUTE(SUBSTITUTE(UPPER(Defter!$D$5:$D$276)," ",""),"-","")=D533)*Defter!$E$5:$E$276)</f>
        <v>151456</v>
      </c>
      <c r="G533" s="8">
        <f>E533-F533</f>
        <v>0</v>
      </c>
      <c r="H533" cm="1">
        <f t="array" ref="H533">SUMPRODUCT((SUBSTITUTE(SUBSTITUTE(UPPER(Defter!$D$5:$D$276)," ",""),"-","")=D533)*1)</f>
        <v>1</v>
      </c>
      <c r="I533" t="str">
        <f>IF(H533=0,"Yalnız Bankada","Defterde Eşleşti")</f>
        <v>Defterde Eşleşti</v>
      </c>
      <c r="J533" t="str">
        <f>IF(I533="Yalnız Bankada","⚠ Defterde karşılık yok - kontrol","✓ Eşleşti")</f>
        <v>✓ Eşleşti</v>
      </c>
    </row>
    <row r="534" spans="1:10">
      <c r="A534" t="str">
        <f>Banka!A257</f>
        <v>B-0015</v>
      </c>
      <c r="B534" t="str">
        <f>Banka!B257</f>
        <v>Sentez Lojistik 1</v>
      </c>
      <c r="C534" t="str">
        <f>Banka!C257</f>
        <v xml:space="preserve">  FTR202626555 </v>
      </c>
      <c r="D534" t="str">
        <f>SUBSTITUTE(SUBSTITUTE(UPPER(C534)," ",""),"-","")</f>
        <v>FTR202626555</v>
      </c>
      <c r="E534" s="8">
        <f>Banka!D257</f>
        <v>104219</v>
      </c>
      <c r="F534" s="8" cm="1">
        <f t="array" ref="F534">SUMPRODUCT((SUBSTITUTE(SUBSTITUTE(UPPER(Defter!$D$5:$D$276)," ",""),"-","")=D534)*Defter!$E$5:$E$276)</f>
        <v>104219</v>
      </c>
      <c r="G534" s="8">
        <f>E534-F534</f>
        <v>0</v>
      </c>
      <c r="H534" cm="1">
        <f t="array" ref="H534">SUMPRODUCT((SUBSTITUTE(SUBSTITUTE(UPPER(Defter!$D$5:$D$276)," ",""),"-","")=D534)*1)</f>
        <v>1</v>
      </c>
      <c r="I534" t="str">
        <f>IF(H534=0,"Yalnız Bankada","Defterde Eşleşti")</f>
        <v>Defterde Eşleşti</v>
      </c>
      <c r="J534" t="str">
        <f>IF(I534="Yalnız Bankada","⚠ Defterde karşılık yok - kontrol","✓ Eşleşti")</f>
        <v>✓ Eşleşti</v>
      </c>
    </row>
    <row r="535" spans="1:10">
      <c r="A535" t="str">
        <f>Banka!A258</f>
        <v>B-0259</v>
      </c>
      <c r="B535" t="str">
        <f>Banka!B258</f>
        <v>Sentez Endüstri 3</v>
      </c>
      <c r="C535" t="str">
        <f>Banka!C258</f>
        <v>ftr-2026-26802</v>
      </c>
      <c r="D535" t="str">
        <f>SUBSTITUTE(SUBSTITUTE(UPPER(C535)," ",""),"-","")</f>
        <v>FTR202626802</v>
      </c>
      <c r="E535" s="8">
        <f>Banka!D258</f>
        <v>36319</v>
      </c>
      <c r="F535" s="8" cm="1">
        <f t="array" ref="F535">SUMPRODUCT((SUBSTITUTE(SUBSTITUTE(UPPER(Defter!$D$5:$D$276)," ",""),"-","")=D535)*Defter!$E$5:$E$276)</f>
        <v>68286</v>
      </c>
      <c r="G535" s="8">
        <f>E535-F535</f>
        <v>-31967</v>
      </c>
      <c r="H535" cm="1">
        <f t="array" ref="H535">SUMPRODUCT((SUBSTITUTE(SUBSTITUTE(UPPER(Defter!$D$5:$D$276)," ",""),"-","")=D535)*1)</f>
        <v>1</v>
      </c>
      <c r="I535" t="str">
        <f>IF(H535=0,"Yalnız Bankada","Defterde Eşleşti")</f>
        <v>Defterde Eşleşti</v>
      </c>
      <c r="J535" t="str">
        <f>IF(I535="Yalnız Bankada","⚠ Defterde karşılık yok - kontrol","✓ Eşleşti")</f>
        <v>✓ Eşleşti</v>
      </c>
    </row>
    <row r="536" spans="1:10">
      <c r="A536" t="str">
        <f>Banka!A259</f>
        <v>B-0210</v>
      </c>
      <c r="B536" t="str">
        <f>Banka!B259</f>
        <v>Sentez Enerji 2</v>
      </c>
      <c r="C536" t="str">
        <f>Banka!C259</f>
        <v>FTR-2026-14928</v>
      </c>
      <c r="D536" t="str">
        <f>SUBSTITUTE(SUBSTITUTE(UPPER(C536)," ",""),"-","")</f>
        <v>FTR202614928</v>
      </c>
      <c r="E536" s="8">
        <f>Banka!D259</f>
        <v>29515</v>
      </c>
      <c r="F536" s="8" cm="1">
        <f t="array" ref="F536">SUMPRODUCT((SUBSTITUTE(SUBSTITUTE(UPPER(Defter!$D$5:$D$276)," ",""),"-","")=D536)*Defter!$E$5:$E$276)</f>
        <v>29515</v>
      </c>
      <c r="G536" s="8">
        <f>E536-F536</f>
        <v>0</v>
      </c>
      <c r="H536" cm="1">
        <f t="array" ref="H536">SUMPRODUCT((SUBSTITUTE(SUBSTITUTE(UPPER(Defter!$D$5:$D$276)," ",""),"-","")=D536)*1)</f>
        <v>1</v>
      </c>
      <c r="I536" t="str">
        <f>IF(H536=0,"Yalnız Bankada","Defterde Eşleşti")</f>
        <v>Defterde Eşleşti</v>
      </c>
      <c r="J536" t="str">
        <f>IF(I536="Yalnız Bankada","⚠ Defterde karşılık yok - kontrol","✓ Eşleşti")</f>
        <v>✓ Eşleşti</v>
      </c>
    </row>
    <row r="537" spans="1:10">
      <c r="A537" t="str">
        <f>Banka!A260</f>
        <v>B-0109</v>
      </c>
      <c r="B537" t="str">
        <f>Banka!B260</f>
        <v>Güven Endüstri 1</v>
      </c>
      <c r="C537" t="str">
        <f>Banka!C260</f>
        <v>ftr202675451</v>
      </c>
      <c r="D537" t="str">
        <f>SUBSTITUTE(SUBSTITUTE(UPPER(C537)," ",""),"-","")</f>
        <v>FTR202675451</v>
      </c>
      <c r="E537" s="8">
        <f>Banka!D260</f>
        <v>130749</v>
      </c>
      <c r="F537" s="8" cm="1">
        <f t="array" ref="F537">SUMPRODUCT((SUBSTITUTE(SUBSTITUTE(UPPER(Defter!$D$5:$D$276)," ",""),"-","")=D537)*Defter!$E$5:$E$276)</f>
        <v>130749</v>
      </c>
      <c r="G537" s="8">
        <f>E537-F537</f>
        <v>0</v>
      </c>
      <c r="H537" cm="1">
        <f t="array" ref="H537">SUMPRODUCT((SUBSTITUTE(SUBSTITUTE(UPPER(Defter!$D$5:$D$276)," ",""),"-","")=D537)*1)</f>
        <v>1</v>
      </c>
      <c r="I537" t="str">
        <f>IF(H537=0,"Yalnız Bankada","Defterde Eşleşti")</f>
        <v>Defterde Eşleşti</v>
      </c>
      <c r="J537" t="str">
        <f>IF(I537="Yalnız Bankada","⚠ Defterde karşılık yok - kontrol","✓ Eşleşti")</f>
        <v>✓ Eşleşti</v>
      </c>
    </row>
    <row r="538" spans="1:10">
      <c r="A538" t="str">
        <f>Banka!A261</f>
        <v>B-0220</v>
      </c>
      <c r="B538" t="str">
        <f>Banka!B261</f>
        <v>İdea Lojistik 3</v>
      </c>
      <c r="C538" t="str">
        <f>Banka!C261</f>
        <v>ftr 2026 46159</v>
      </c>
      <c r="D538" t="str">
        <f>SUBSTITUTE(SUBSTITUTE(UPPER(C538)," ",""),"-","")</f>
        <v>FTR202646159</v>
      </c>
      <c r="E538" s="8">
        <f>Banka!D261</f>
        <v>258339</v>
      </c>
      <c r="F538" s="8" cm="1">
        <f t="array" ref="F538">SUMPRODUCT((SUBSTITUTE(SUBSTITUTE(UPPER(Defter!$D$5:$D$276)," ",""),"-","")=D538)*Defter!$E$5:$E$276)</f>
        <v>258339</v>
      </c>
      <c r="G538" s="8">
        <f>E538-F538</f>
        <v>0</v>
      </c>
      <c r="H538" cm="1">
        <f t="array" ref="H538">SUMPRODUCT((SUBSTITUTE(SUBSTITUTE(UPPER(Defter!$D$5:$D$276)," ",""),"-","")=D538)*1)</f>
        <v>1</v>
      </c>
      <c r="I538" t="str">
        <f>IF(H538=0,"Yalnız Bankada","Defterde Eşleşti")</f>
        <v>Defterde Eşleşti</v>
      </c>
      <c r="J538" t="str">
        <f>IF(I538="Yalnız Bankada","⚠ Defterde karşılık yok - kontrol","✓ Eşleşti")</f>
        <v>✓ Eşleşti</v>
      </c>
    </row>
    <row r="539" spans="1:10">
      <c r="A539" t="str">
        <f>Banka!A262</f>
        <v>B-0257</v>
      </c>
      <c r="B539" t="str">
        <f>Banka!B262</f>
        <v>Vadi Otomotiv 1</v>
      </c>
      <c r="C539" t="str">
        <f>Banka!C262</f>
        <v>ftr 2026 39500</v>
      </c>
      <c r="D539" t="str">
        <f>SUBSTITUTE(SUBSTITUTE(UPPER(C539)," ",""),"-","")</f>
        <v>FTR202639500</v>
      </c>
      <c r="E539" s="8">
        <f>Banka!D262</f>
        <v>84197</v>
      </c>
      <c r="F539" s="8" cm="1">
        <f t="array" ref="F539">SUMPRODUCT((SUBSTITUTE(SUBSTITUTE(UPPER(Defter!$D$5:$D$276)," ",""),"-","")=D539)*Defter!$E$5:$E$276)</f>
        <v>159351</v>
      </c>
      <c r="G539" s="8">
        <f>E539-F539</f>
        <v>-75154</v>
      </c>
      <c r="H539" cm="1">
        <f t="array" ref="H539">SUMPRODUCT((SUBSTITUTE(SUBSTITUTE(UPPER(Defter!$D$5:$D$276)," ",""),"-","")=D539)*1)</f>
        <v>1</v>
      </c>
      <c r="I539" t="str">
        <f>IF(H539=0,"Yalnız Bankada","Defterde Eşleşti")</f>
        <v>Defterde Eşleşti</v>
      </c>
      <c r="J539" t="str">
        <f>IF(I539="Yalnız Bankada","⚠ Defterde karşılık yok - kontrol","✓ Eşleşti")</f>
        <v>✓ Eşleşti</v>
      </c>
    </row>
    <row r="540" spans="1:10">
      <c r="A540" t="str">
        <f>Banka!A263</f>
        <v>B-0139</v>
      </c>
      <c r="B540" t="str">
        <f>Banka!B263</f>
        <v>Nehir Otomotiv 2</v>
      </c>
      <c r="C540" t="str">
        <f>Banka!C263</f>
        <v>ftr 2026 48058</v>
      </c>
      <c r="D540" t="str">
        <f>SUBSTITUTE(SUBSTITUTE(UPPER(C540)," ",""),"-","")</f>
        <v>FTR202648058</v>
      </c>
      <c r="E540" s="8">
        <f>Banka!D263</f>
        <v>224939</v>
      </c>
      <c r="F540" s="8" cm="1">
        <f t="array" ref="F540">SUMPRODUCT((SUBSTITUTE(SUBSTITUTE(UPPER(Defter!$D$5:$D$276)," ",""),"-","")=D540)*Defter!$E$5:$E$276)</f>
        <v>224939</v>
      </c>
      <c r="G540" s="8">
        <f>E540-F540</f>
        <v>0</v>
      </c>
      <c r="H540" cm="1">
        <f t="array" ref="H540">SUMPRODUCT((SUBSTITUTE(SUBSTITUTE(UPPER(Defter!$D$5:$D$276)," ",""),"-","")=D540)*1)</f>
        <v>1</v>
      </c>
      <c r="I540" t="str">
        <f>IF(H540=0,"Yalnız Bankada","Defterde Eşleşti")</f>
        <v>Defterde Eşleşti</v>
      </c>
      <c r="J540" t="str">
        <f>IF(I540="Yalnız Bankada","⚠ Defterde karşılık yok - kontrol","✓ Eşleşti")</f>
        <v>✓ Eşleşti</v>
      </c>
    </row>
    <row r="541" spans="1:10">
      <c r="A541" t="str">
        <f>Banka!A264</f>
        <v>B-0072</v>
      </c>
      <c r="B541" t="str">
        <f>Banka!B264</f>
        <v>Tuna Enerji 1</v>
      </c>
      <c r="C541" t="str">
        <f>Banka!C264</f>
        <v>ftr 2026 46478</v>
      </c>
      <c r="D541" t="str">
        <f>SUBSTITUTE(SUBSTITUTE(UPPER(C541)," ",""),"-","")</f>
        <v>FTR202646478</v>
      </c>
      <c r="E541" s="8">
        <f>Banka!D264</f>
        <v>93995</v>
      </c>
      <c r="F541" s="8" cm="1">
        <f t="array" ref="F541">SUMPRODUCT((SUBSTITUTE(SUBSTITUTE(UPPER(Defter!$D$5:$D$276)," ",""),"-","")=D541)*Defter!$E$5:$E$276)</f>
        <v>93995</v>
      </c>
      <c r="G541" s="8">
        <f>E541-F541</f>
        <v>0</v>
      </c>
      <c r="H541" cm="1">
        <f t="array" ref="H541">SUMPRODUCT((SUBSTITUTE(SUBSTITUTE(UPPER(Defter!$D$5:$D$276)," ",""),"-","")=D541)*1)</f>
        <v>1</v>
      </c>
      <c r="I541" t="str">
        <f>IF(H541=0,"Yalnız Bankada","Defterde Eşleşti")</f>
        <v>Defterde Eşleşti</v>
      </c>
      <c r="J541" t="str">
        <f>IF(I541="Yalnız Bankada","⚠ Defterde karşılık yok - kontrol","✓ Eşleşti")</f>
        <v>✓ Eşleşti</v>
      </c>
    </row>
    <row r="542" spans="1:10">
      <c r="A542" t="str">
        <f>Banka!A265</f>
        <v>B-0023</v>
      </c>
      <c r="B542" t="str">
        <f>Banka!B265</f>
        <v>Pera Teknoloji 2</v>
      </c>
      <c r="C542" t="str">
        <f>Banka!C265</f>
        <v xml:space="preserve">  FTR 2026 17620 </v>
      </c>
      <c r="D542" t="str">
        <f>SUBSTITUTE(SUBSTITUTE(UPPER(C542)," ",""),"-","")</f>
        <v>FTR202617620</v>
      </c>
      <c r="E542" s="8">
        <f>Banka!D265</f>
        <v>36267</v>
      </c>
      <c r="F542" s="8" cm="1">
        <f t="array" ref="F542">SUMPRODUCT((SUBSTITUTE(SUBSTITUTE(UPPER(Defter!$D$5:$D$276)," ",""),"-","")=D542)*Defter!$E$5:$E$276)</f>
        <v>36267</v>
      </c>
      <c r="G542" s="8">
        <f>E542-F542</f>
        <v>0</v>
      </c>
      <c r="H542" cm="1">
        <f t="array" ref="H542">SUMPRODUCT((SUBSTITUTE(SUBSTITUTE(UPPER(Defter!$D$5:$D$276)," ",""),"-","")=D542)*1)</f>
        <v>1</v>
      </c>
      <c r="I542" t="str">
        <f>IF(H542=0,"Yalnız Bankada","Defterde Eşleşti")</f>
        <v>Defterde Eşleşti</v>
      </c>
      <c r="J542" t="str">
        <f>IF(I542="Yalnız Bankada","⚠ Defterde karşılık yok - kontrol","✓ Eşleşti")</f>
        <v>✓ Eşleşti</v>
      </c>
    </row>
    <row r="543" spans="1:10">
      <c r="A543" t="str">
        <f>Banka!A266</f>
        <v>B-0061</v>
      </c>
      <c r="B543" t="str">
        <f>Banka!B266</f>
        <v>Boreal Teknoloji 3</v>
      </c>
      <c r="C543" t="str">
        <f>Banka!C266</f>
        <v>FTR 2026 78603</v>
      </c>
      <c r="D543" t="str">
        <f>SUBSTITUTE(SUBSTITUTE(UPPER(C543)," ",""),"-","")</f>
        <v>FTR202678603</v>
      </c>
      <c r="E543" s="8">
        <f>Banka!D266</f>
        <v>67372</v>
      </c>
      <c r="F543" s="8" cm="1">
        <f t="array" ref="F543">SUMPRODUCT((SUBSTITUTE(SUBSTITUTE(UPPER(Defter!$D$5:$D$276)," ",""),"-","")=D543)*Defter!$E$5:$E$276)</f>
        <v>67372</v>
      </c>
      <c r="G543" s="8">
        <f>E543-F543</f>
        <v>0</v>
      </c>
      <c r="H543" cm="1">
        <f t="array" ref="H543">SUMPRODUCT((SUBSTITUTE(SUBSTITUTE(UPPER(Defter!$D$5:$D$276)," ",""),"-","")=D543)*1)</f>
        <v>1</v>
      </c>
      <c r="I543" t="str">
        <f>IF(H543=0,"Yalnız Bankada","Defterde Eşleşti")</f>
        <v>Defterde Eşleşti</v>
      </c>
      <c r="J543" t="str">
        <f>IF(I543="Yalnız Bankada","⚠ Defterde karşılık yok - kontrol","✓ Eşleşti")</f>
        <v>✓ Eşleşti</v>
      </c>
    </row>
    <row r="544" spans="1:10">
      <c r="A544" t="str">
        <f>Banka!A267</f>
        <v>B-0269</v>
      </c>
      <c r="B544" t="str">
        <f>Banka!B267</f>
        <v>Güven Gıda 3</v>
      </c>
      <c r="C544" t="str">
        <f>Banka!C267</f>
        <v>ftr202635893</v>
      </c>
      <c r="D544" t="str">
        <f>SUBSTITUTE(SUBSTITUTE(UPPER(C544)," ",""),"-","")</f>
        <v>FTR202635893</v>
      </c>
      <c r="E544" s="8">
        <f>Banka!D267</f>
        <v>154126</v>
      </c>
      <c r="F544" s="8" cm="1">
        <f t="array" ref="F544">SUMPRODUCT((SUBSTITUTE(SUBSTITUTE(UPPER(Defter!$D$5:$D$276)," ",""),"-","")=D544)*Defter!$E$5:$E$276)</f>
        <v>154521</v>
      </c>
      <c r="G544" s="8">
        <f>E544-F544</f>
        <v>-395</v>
      </c>
      <c r="H544" cm="1">
        <f t="array" ref="H544">SUMPRODUCT((SUBSTITUTE(SUBSTITUTE(UPPER(Defter!$D$5:$D$276)," ",""),"-","")=D544)*1)</f>
        <v>1</v>
      </c>
      <c r="I544" t="str">
        <f>IF(H544=0,"Yalnız Bankada","Defterde Eşleşti")</f>
        <v>Defterde Eşleşti</v>
      </c>
      <c r="J544" t="str">
        <f>IF(I544="Yalnız Bankada","⚠ Defterde karşılık yok - kontrol","✓ Eşleşti")</f>
        <v>✓ Eşleşti</v>
      </c>
    </row>
    <row r="545" spans="1:10">
      <c r="A545" t="str">
        <f>Banka!A268</f>
        <v>B-0039</v>
      </c>
      <c r="B545" t="str">
        <f>Banka!B268</f>
        <v>Pera Teknoloji 2</v>
      </c>
      <c r="C545" t="str">
        <f>Banka!C268</f>
        <v>ftr202632634</v>
      </c>
      <c r="D545" t="str">
        <f>SUBSTITUTE(SUBSTITUTE(UPPER(C545)," ",""),"-","")</f>
        <v>FTR202632634</v>
      </c>
      <c r="E545" s="8">
        <f>Banka!D268</f>
        <v>184676</v>
      </c>
      <c r="F545" s="8" cm="1">
        <f t="array" ref="F545">SUMPRODUCT((SUBSTITUTE(SUBSTITUTE(UPPER(Defter!$D$5:$D$276)," ",""),"-","")=D545)*Defter!$E$5:$E$276)</f>
        <v>184676</v>
      </c>
      <c r="G545" s="8">
        <f>E545-F545</f>
        <v>0</v>
      </c>
      <c r="H545" cm="1">
        <f t="array" ref="H545">SUMPRODUCT((SUBSTITUTE(SUBSTITUTE(UPPER(Defter!$D$5:$D$276)," ",""),"-","")=D545)*1)</f>
        <v>1</v>
      </c>
      <c r="I545" t="str">
        <f>IF(H545=0,"Yalnız Bankada","Defterde Eşleşti")</f>
        <v>Defterde Eşleşti</v>
      </c>
      <c r="J545" t="str">
        <f>IF(I545="Yalnız Bankada","⚠ Defterde karşılık yok - kontrol","✓ Eşleşti")</f>
        <v>✓ Eşleşti</v>
      </c>
    </row>
    <row r="546" spans="1:10">
      <c r="A546" t="str">
        <f>Banka!A269</f>
        <v>B-0083</v>
      </c>
      <c r="B546" t="str">
        <f>Banka!B269</f>
        <v>İdea Gıda 1</v>
      </c>
      <c r="C546" t="str">
        <f>Banka!C269</f>
        <v>FTR 2026 28148</v>
      </c>
      <c r="D546" t="str">
        <f>SUBSTITUTE(SUBSTITUTE(UPPER(C546)," ",""),"-","")</f>
        <v>FTR202628148</v>
      </c>
      <c r="E546" s="8">
        <f>Banka!D269</f>
        <v>175931</v>
      </c>
      <c r="F546" s="8" cm="1">
        <f t="array" ref="F546">SUMPRODUCT((SUBSTITUTE(SUBSTITUTE(UPPER(Defter!$D$5:$D$276)," ",""),"-","")=D546)*Defter!$E$5:$E$276)</f>
        <v>175931</v>
      </c>
      <c r="G546" s="8">
        <f>E546-F546</f>
        <v>0</v>
      </c>
      <c r="H546" cm="1">
        <f t="array" ref="H546">SUMPRODUCT((SUBSTITUTE(SUBSTITUTE(UPPER(Defter!$D$5:$D$276)," ",""),"-","")=D546)*1)</f>
        <v>1</v>
      </c>
      <c r="I546" t="str">
        <f>IF(H546=0,"Yalnız Bankada","Defterde Eşleşti")</f>
        <v>Defterde Eşleşti</v>
      </c>
      <c r="J546" t="str">
        <f>IF(I546="Yalnız Bankada","⚠ Defterde karşılık yok - kontrol","✓ Eşleşti")</f>
        <v>✓ Eşleşti</v>
      </c>
    </row>
    <row r="547" spans="1:10">
      <c r="A547" t="str">
        <f>Banka!A270</f>
        <v>B-0071</v>
      </c>
      <c r="B547" t="str">
        <f>Banka!B270</f>
        <v>Mavi Endüstri 2</v>
      </c>
      <c r="C547" t="str">
        <f>Banka!C270</f>
        <v>ftr202646597</v>
      </c>
      <c r="D547" t="str">
        <f>SUBSTITUTE(SUBSTITUTE(UPPER(C547)," ",""),"-","")</f>
        <v>FTR202646597</v>
      </c>
      <c r="E547" s="8">
        <f>Banka!D270</f>
        <v>135162</v>
      </c>
      <c r="F547" s="8" cm="1">
        <f t="array" ref="F547">SUMPRODUCT((SUBSTITUTE(SUBSTITUTE(UPPER(Defter!$D$5:$D$276)," ",""),"-","")=D547)*Defter!$E$5:$E$276)</f>
        <v>135162</v>
      </c>
      <c r="G547" s="8">
        <f>E547-F547</f>
        <v>0</v>
      </c>
      <c r="H547" cm="1">
        <f t="array" ref="H547">SUMPRODUCT((SUBSTITUTE(SUBSTITUTE(UPPER(Defter!$D$5:$D$276)," ",""),"-","")=D547)*1)</f>
        <v>1</v>
      </c>
      <c r="I547" t="str">
        <f>IF(H547=0,"Yalnız Bankada","Defterde Eşleşti")</f>
        <v>Defterde Eşleşti</v>
      </c>
      <c r="J547" t="str">
        <f>IF(I547="Yalnız Bankada","⚠ Defterde karşılık yok - kontrol","✓ Eşleşti")</f>
        <v>✓ Eşleşti</v>
      </c>
    </row>
    <row r="548" spans="1:10">
      <c r="A548" t="str">
        <f>Banka!A271</f>
        <v>B-0267</v>
      </c>
      <c r="B548" t="str">
        <f>Banka!B271</f>
        <v>Güven Endüstri 1</v>
      </c>
      <c r="C548" t="str">
        <f>Banka!C271</f>
        <v>FTR202642225</v>
      </c>
      <c r="D548" t="str">
        <f>SUBSTITUTE(SUBSTITUTE(UPPER(C548)," ",""),"-","")</f>
        <v>FTR202642225</v>
      </c>
      <c r="E548" s="8">
        <f>Banka!D271</f>
        <v>111770</v>
      </c>
      <c r="F548" s="8" cm="1">
        <f t="array" ref="F548">SUMPRODUCT((SUBSTITUTE(SUBSTITUTE(UPPER(Defter!$D$5:$D$276)," ",""),"-","")=D548)*Defter!$E$5:$E$276)</f>
        <v>112244</v>
      </c>
      <c r="G548" s="8">
        <f>E548-F548</f>
        <v>-474</v>
      </c>
      <c r="H548" cm="1">
        <f t="array" ref="H548">SUMPRODUCT((SUBSTITUTE(SUBSTITUTE(UPPER(Defter!$D$5:$D$276)," ",""),"-","")=D548)*1)</f>
        <v>1</v>
      </c>
      <c r="I548" t="str">
        <f>IF(H548=0,"Yalnız Bankada","Defterde Eşleşti")</f>
        <v>Defterde Eşleşti</v>
      </c>
      <c r="J548" t="str">
        <f>IF(I548="Yalnız Bankada","⚠ Defterde karşılık yok - kontrol","✓ Eşleşti")</f>
        <v>✓ Eşleşti</v>
      </c>
    </row>
    <row r="549" spans="1:10">
      <c r="A549" t="str">
        <f>Banka!A272</f>
        <v>B-0075</v>
      </c>
      <c r="B549" t="str">
        <f>Banka!B272</f>
        <v>Rota Teknoloji 1</v>
      </c>
      <c r="C549" t="str">
        <f>Banka!C272</f>
        <v>FTR 2026 14859</v>
      </c>
      <c r="D549" t="str">
        <f>SUBSTITUTE(SUBSTITUTE(UPPER(C549)," ",""),"-","")</f>
        <v>FTR202614859</v>
      </c>
      <c r="E549" s="8">
        <f>Banka!D272</f>
        <v>48841</v>
      </c>
      <c r="F549" s="8" cm="1">
        <f t="array" ref="F549">SUMPRODUCT((SUBSTITUTE(SUBSTITUTE(UPPER(Defter!$D$5:$D$276)," ",""),"-","")=D549)*Defter!$E$5:$E$276)</f>
        <v>48841</v>
      </c>
      <c r="G549" s="8">
        <f>E549-F549</f>
        <v>0</v>
      </c>
      <c r="H549" cm="1">
        <f t="array" ref="H549">SUMPRODUCT((SUBSTITUTE(SUBSTITUTE(UPPER(Defter!$D$5:$D$276)," ",""),"-","")=D549)*1)</f>
        <v>1</v>
      </c>
      <c r="I549" t="str">
        <f>IF(H549=0,"Yalnız Bankada","Defterde Eşleşti")</f>
        <v>Defterde Eşleşti</v>
      </c>
      <c r="J549" t="str">
        <f>IF(I549="Yalnız Bankada","⚠ Defterde karşılık yok - kontrol","✓ Eşleşti")</f>
        <v>✓ Eşleşti</v>
      </c>
    </row>
    <row r="550" spans="1:10">
      <c r="A550" t="str">
        <f>Banka!A273</f>
        <v>B-0188</v>
      </c>
      <c r="B550" t="str">
        <f>Banka!B273</f>
        <v>Hazar Gıda 2</v>
      </c>
      <c r="C550" t="str">
        <f>Banka!C273</f>
        <v>ftr202644251</v>
      </c>
      <c r="D550" t="str">
        <f>SUBSTITUTE(SUBSTITUTE(UPPER(C550)," ",""),"-","")</f>
        <v>FTR202644251</v>
      </c>
      <c r="E550" s="8">
        <f>Banka!D273</f>
        <v>33373</v>
      </c>
      <c r="F550" s="8" cm="1">
        <f t="array" ref="F550">SUMPRODUCT((SUBSTITUTE(SUBSTITUTE(UPPER(Defter!$D$5:$D$276)," ",""),"-","")=D550)*Defter!$E$5:$E$276)</f>
        <v>33373</v>
      </c>
      <c r="G550" s="8">
        <f>E550-F550</f>
        <v>0</v>
      </c>
      <c r="H550" cm="1">
        <f t="array" ref="H550">SUMPRODUCT((SUBSTITUTE(SUBSTITUTE(UPPER(Defter!$D$5:$D$276)," ",""),"-","")=D550)*1)</f>
        <v>1</v>
      </c>
      <c r="I550" t="str">
        <f>IF(H550=0,"Yalnız Bankada","Defterde Eşleşti")</f>
        <v>Defterde Eşleşti</v>
      </c>
      <c r="J550" t="str">
        <f>IF(I550="Yalnız Bankada","⚠ Defterde karşılık yok - kontrol","✓ Eşleşti")</f>
        <v>✓ Eşleşti</v>
      </c>
    </row>
    <row r="551" spans="1:10">
      <c r="A551" t="str">
        <f>Banka!A274</f>
        <v>B-0089</v>
      </c>
      <c r="B551" t="str">
        <f>Banka!B274</f>
        <v>Atlas Endüstri 1</v>
      </c>
      <c r="C551" t="str">
        <f>Banka!C274</f>
        <v>FTR 2026 82810</v>
      </c>
      <c r="D551" t="str">
        <f>SUBSTITUTE(SUBSTITUTE(UPPER(C551)," ",""),"-","")</f>
        <v>FTR202682810</v>
      </c>
      <c r="E551" s="8">
        <f>Banka!D274</f>
        <v>156850</v>
      </c>
      <c r="F551" s="8" cm="1">
        <f t="array" ref="F551">SUMPRODUCT((SUBSTITUTE(SUBSTITUTE(UPPER(Defter!$D$5:$D$276)," ",""),"-","")=D551)*Defter!$E$5:$E$276)</f>
        <v>156850</v>
      </c>
      <c r="G551" s="8">
        <f>E551-F551</f>
        <v>0</v>
      </c>
      <c r="H551" cm="1">
        <f t="array" ref="H551">SUMPRODUCT((SUBSTITUTE(SUBSTITUTE(UPPER(Defter!$D$5:$D$276)," ",""),"-","")=D551)*1)</f>
        <v>1</v>
      </c>
      <c r="I551" t="str">
        <f>IF(H551=0,"Yalnız Bankada","Defterde Eşleşti")</f>
        <v>Defterde Eşleşti</v>
      </c>
      <c r="J551" t="str">
        <f>IF(I551="Yalnız Bankada","⚠ Defterde karşılık yok - kontrol","✓ Eşleşti")</f>
        <v>✓ Eşleşti</v>
      </c>
    </row>
    <row r="552" spans="1:10">
      <c r="A552" t="str">
        <f>Banka!A275</f>
        <v>B-0006</v>
      </c>
      <c r="B552" t="str">
        <f>Banka!B275</f>
        <v>Doruk Lojistik 2</v>
      </c>
      <c r="C552" t="str">
        <f>Banka!C275</f>
        <v>ftr-2026-75013</v>
      </c>
      <c r="D552" t="str">
        <f>SUBSTITUTE(SUBSTITUTE(UPPER(C552)," ",""),"-","")</f>
        <v>FTR202675013</v>
      </c>
      <c r="E552" s="8">
        <f>Banka!D275</f>
        <v>113706</v>
      </c>
      <c r="F552" s="8" cm="1">
        <f t="array" ref="F552">SUMPRODUCT((SUBSTITUTE(SUBSTITUTE(UPPER(Defter!$D$5:$D$276)," ",""),"-","")=D552)*Defter!$E$5:$E$276)</f>
        <v>113706</v>
      </c>
      <c r="G552" s="8">
        <f>E552-F552</f>
        <v>0</v>
      </c>
      <c r="H552" cm="1">
        <f t="array" ref="H552">SUMPRODUCT((SUBSTITUTE(SUBSTITUTE(UPPER(Defter!$D$5:$D$276)," ",""),"-","")=D552)*1)</f>
        <v>1</v>
      </c>
      <c r="I552" t="str">
        <f>IF(H552=0,"Yalnız Bankada","Defterde Eşleşti")</f>
        <v>Defterde Eşleşti</v>
      </c>
      <c r="J552" t="str">
        <f>IF(I552="Yalnız Bankada","⚠ Defterde karşılık yok - kontrol","✓ Eşleşti")</f>
        <v>✓ Eşleşti</v>
      </c>
    </row>
    <row r="553" spans="1:10">
      <c r="A553" t="str">
        <f>Banka!A276</f>
        <v>B-0053</v>
      </c>
      <c r="B553" t="str">
        <f>Banka!B276</f>
        <v>İdea Lojistik 3</v>
      </c>
      <c r="C553" t="str">
        <f>Banka!C276</f>
        <v>ftr202612079</v>
      </c>
      <c r="D553" t="str">
        <f>SUBSTITUTE(SUBSTITUTE(UPPER(C553)," ",""),"-","")</f>
        <v>FTR202612079</v>
      </c>
      <c r="E553" s="8">
        <f>Banka!D276</f>
        <v>171936</v>
      </c>
      <c r="F553" s="8" cm="1">
        <f t="array" ref="F553">SUMPRODUCT((SUBSTITUTE(SUBSTITUTE(UPPER(Defter!$D$5:$D$276)," ",""),"-","")=D553)*Defter!$E$5:$E$276)</f>
        <v>171936</v>
      </c>
      <c r="G553" s="8">
        <f>E553-F553</f>
        <v>0</v>
      </c>
      <c r="H553" cm="1">
        <f t="array" ref="H553">SUMPRODUCT((SUBSTITUTE(SUBSTITUTE(UPPER(Defter!$D$5:$D$276)," ",""),"-","")=D553)*1)</f>
        <v>1</v>
      </c>
      <c r="I553" t="str">
        <f>IF(H553=0,"Yalnız Bankada","Defterde Eşleşti")</f>
        <v>Defterde Eşleşti</v>
      </c>
      <c r="J553" t="str">
        <f>IF(I553="Yalnız Bankada","⚠ Defterde karşılık yok - kontrol","✓ Eşleşti")</f>
        <v>✓ Eşleşti</v>
      </c>
    </row>
    <row r="554" spans="1:10">
      <c r="A554" t="str">
        <f>Banka!A277</f>
        <v>B-0149</v>
      </c>
      <c r="B554" t="str">
        <f>Banka!B277</f>
        <v>Pera Gıda 1</v>
      </c>
      <c r="C554" t="str">
        <f>Banka!C277</f>
        <v xml:space="preserve">  FTR-2026-74130 </v>
      </c>
      <c r="D554" t="str">
        <f>SUBSTITUTE(SUBSTITUTE(UPPER(C554)," ",""),"-","")</f>
        <v>FTR202674130</v>
      </c>
      <c r="E554" s="8">
        <f>Banka!D277</f>
        <v>219622</v>
      </c>
      <c r="F554" s="8" cm="1">
        <f t="array" ref="F554">SUMPRODUCT((SUBSTITUTE(SUBSTITUTE(UPPER(Defter!$D$5:$D$276)," ",""),"-","")=D554)*Defter!$E$5:$E$276)</f>
        <v>219622</v>
      </c>
      <c r="G554" s="8">
        <f>E554-F554</f>
        <v>0</v>
      </c>
      <c r="H554" cm="1">
        <f t="array" ref="H554">SUMPRODUCT((SUBSTITUTE(SUBSTITUTE(UPPER(Defter!$D$5:$D$276)," ",""),"-","")=D554)*1)</f>
        <v>1</v>
      </c>
      <c r="I554" t="str">
        <f>IF(H554=0,"Yalnız Bankada","Defterde Eşleşti")</f>
        <v>Defterde Eşleşti</v>
      </c>
      <c r="J554" t="str">
        <f>IF(I554="Yalnız Bankada","⚠ Defterde karşılık yok - kontrol","✓ Eşleşti")</f>
        <v>✓ Eşleşti</v>
      </c>
    </row>
    <row r="555" spans="1:10">
      <c r="A555" t="str">
        <f>Banka!A278</f>
        <v>B-0007</v>
      </c>
      <c r="B555" t="str">
        <f>Banka!B278</f>
        <v>Nehir Otomotiv 2</v>
      </c>
      <c r="C555" t="str">
        <f>Banka!C278</f>
        <v>ftr 2026 56563</v>
      </c>
      <c r="D555" t="str">
        <f>SUBSTITUTE(SUBSTITUTE(UPPER(C555)," ",""),"-","")</f>
        <v>FTR202656563</v>
      </c>
      <c r="E555" s="8">
        <f>Banka!D278</f>
        <v>168471</v>
      </c>
      <c r="F555" s="8" cm="1">
        <f t="array" ref="F555">SUMPRODUCT((SUBSTITUTE(SUBSTITUTE(UPPER(Defter!$D$5:$D$276)," ",""),"-","")=D555)*Defter!$E$5:$E$276)</f>
        <v>168471</v>
      </c>
      <c r="G555" s="8">
        <f>E555-F555</f>
        <v>0</v>
      </c>
      <c r="H555" cm="1">
        <f t="array" ref="H555">SUMPRODUCT((SUBSTITUTE(SUBSTITUTE(UPPER(Defter!$D$5:$D$276)," ",""),"-","")=D555)*1)</f>
        <v>1</v>
      </c>
      <c r="I555" t="str">
        <f>IF(H555=0,"Yalnız Bankada","Defterde Eşleşti")</f>
        <v>Defterde Eşleşti</v>
      </c>
      <c r="J555" t="str">
        <f>IF(I555="Yalnız Bankada","⚠ Defterde karşılık yok - kontrol","✓ Eşleşti")</f>
        <v>✓ Eşleşti</v>
      </c>
    </row>
    <row r="556" spans="1:10">
      <c r="A556" t="str">
        <f>Banka!A279</f>
        <v>B-0216</v>
      </c>
      <c r="B556" t="str">
        <f>Banka!B279</f>
        <v>Doruk Enerji 3</v>
      </c>
      <c r="C556" t="str">
        <f>Banka!C279</f>
        <v xml:space="preserve">  FTR 2026 18289 </v>
      </c>
      <c r="D556" t="str">
        <f>SUBSTITUTE(SUBSTITUTE(UPPER(C556)," ",""),"-","")</f>
        <v>FTR202618289</v>
      </c>
      <c r="E556" s="8">
        <f>Banka!D279</f>
        <v>148311</v>
      </c>
      <c r="F556" s="8" cm="1">
        <f t="array" ref="F556">SUMPRODUCT((SUBSTITUTE(SUBSTITUTE(UPPER(Defter!$D$5:$D$276)," ",""),"-","")=D556)*Defter!$E$5:$E$276)</f>
        <v>148311</v>
      </c>
      <c r="G556" s="8">
        <f>E556-F556</f>
        <v>0</v>
      </c>
      <c r="H556" cm="1">
        <f t="array" ref="H556">SUMPRODUCT((SUBSTITUTE(SUBSTITUTE(UPPER(Defter!$D$5:$D$276)," ",""),"-","")=D556)*1)</f>
        <v>1</v>
      </c>
      <c r="I556" t="str">
        <f>IF(H556=0,"Yalnız Bankada","Defterde Eşleşti")</f>
        <v>Defterde Eşleşti</v>
      </c>
      <c r="J556" t="str">
        <f>IF(I556="Yalnız Bankada","⚠ Defterde karşılık yok - kontrol","✓ Eşleşti")</f>
        <v>✓ Eşleşti</v>
      </c>
    </row>
    <row r="557" spans="1:10">
      <c r="A557" t="str">
        <f>Banka!A280</f>
        <v>B-0043</v>
      </c>
      <c r="B557" t="str">
        <f>Banka!B280</f>
        <v>Ufuk Endüstri 1</v>
      </c>
      <c r="C557" t="str">
        <f>Banka!C280</f>
        <v xml:space="preserve">  FTR-2026-73146 </v>
      </c>
      <c r="D557" t="str">
        <f>SUBSTITUTE(SUBSTITUTE(UPPER(C557)," ",""),"-","")</f>
        <v>FTR202673146</v>
      </c>
      <c r="E557" s="8">
        <f>Banka!D280</f>
        <v>159454</v>
      </c>
      <c r="F557" s="8" cm="1">
        <f t="array" ref="F557">SUMPRODUCT((SUBSTITUTE(SUBSTITUTE(UPPER(Defter!$D$5:$D$276)," ",""),"-","")=D557)*Defter!$E$5:$E$276)</f>
        <v>159454</v>
      </c>
      <c r="G557" s="8">
        <f>E557-F557</f>
        <v>0</v>
      </c>
      <c r="H557" cm="1">
        <f t="array" ref="H557">SUMPRODUCT((SUBSTITUTE(SUBSTITUTE(UPPER(Defter!$D$5:$D$276)," ",""),"-","")=D557)*1)</f>
        <v>1</v>
      </c>
      <c r="I557" t="str">
        <f>IF(H557=0,"Yalnız Bankada","Defterde Eşleşti")</f>
        <v>Defterde Eşleşti</v>
      </c>
      <c r="J557" t="str">
        <f>IF(I557="Yalnız Bankada","⚠ Defterde karşılık yok - kontrol","✓ Eşleşti")</f>
        <v>✓ Eşleşti</v>
      </c>
    </row>
    <row r="558" spans="1:10">
      <c r="A558" t="str">
        <f>Banka!A281</f>
        <v>B-0117</v>
      </c>
      <c r="B558" t="str">
        <f>Banka!B281</f>
        <v>Tuna Otomotiv 3</v>
      </c>
      <c r="C558" t="str">
        <f>Banka!C281</f>
        <v>ftr 2026 74122</v>
      </c>
      <c r="D558" t="str">
        <f>SUBSTITUTE(SUBSTITUTE(UPPER(C558)," ",""),"-","")</f>
        <v>FTR202674122</v>
      </c>
      <c r="E558" s="8">
        <f>Banka!D281</f>
        <v>28637</v>
      </c>
      <c r="F558" s="8" cm="1">
        <f t="array" ref="F558">SUMPRODUCT((SUBSTITUTE(SUBSTITUTE(UPPER(Defter!$D$5:$D$276)," ",""),"-","")=D558)*Defter!$E$5:$E$276)</f>
        <v>28637</v>
      </c>
      <c r="G558" s="8">
        <f>E558-F558</f>
        <v>0</v>
      </c>
      <c r="H558" cm="1">
        <f t="array" ref="H558">SUMPRODUCT((SUBSTITUTE(SUBSTITUTE(UPPER(Defter!$D$5:$D$276)," ",""),"-","")=D558)*1)</f>
        <v>1</v>
      </c>
      <c r="I558" t="str">
        <f>IF(H558=0,"Yalnız Bankada","Defterde Eşleşti")</f>
        <v>Defterde Eşleşti</v>
      </c>
      <c r="J558" t="str">
        <f>IF(I558="Yalnız Bankada","⚠ Defterde karşılık yok - kontrol","✓ Eşleşti")</f>
        <v>✓ Eşleşti</v>
      </c>
    </row>
    <row r="559" spans="1:10">
      <c r="A559" t="str">
        <f>Banka!A282</f>
        <v>B-0185</v>
      </c>
      <c r="B559" t="str">
        <f>Banka!B282</f>
        <v>Güven Gıda 3</v>
      </c>
      <c r="C559" t="str">
        <f>Banka!C282</f>
        <v>FTR 2026 24952</v>
      </c>
      <c r="D559" t="str">
        <f>SUBSTITUTE(SUBSTITUTE(UPPER(C559)," ",""),"-","")</f>
        <v>FTR202624952</v>
      </c>
      <c r="E559" s="8">
        <f>Banka!D282</f>
        <v>190093</v>
      </c>
      <c r="F559" s="8" cm="1">
        <f t="array" ref="F559">SUMPRODUCT((SUBSTITUTE(SUBSTITUTE(UPPER(Defter!$D$5:$D$276)," ",""),"-","")=D559)*Defter!$E$5:$E$276)</f>
        <v>190093</v>
      </c>
      <c r="G559" s="8">
        <f>E559-F559</f>
        <v>0</v>
      </c>
      <c r="H559" cm="1">
        <f t="array" ref="H559">SUMPRODUCT((SUBSTITUTE(SUBSTITUTE(UPPER(Defter!$D$5:$D$276)," ",""),"-","")=D559)*1)</f>
        <v>1</v>
      </c>
      <c r="I559" t="str">
        <f>IF(H559=0,"Yalnız Bankada","Defterde Eşleşti")</f>
        <v>Defterde Eşleşti</v>
      </c>
      <c r="J559" t="str">
        <f>IF(I559="Yalnız Bankada","⚠ Defterde karşılık yok - kontrol","✓ Eşleşti")</f>
        <v>✓ Eşleşti</v>
      </c>
    </row>
    <row r="560" spans="1:10">
      <c r="A560" t="str">
        <f>Banka!A283</f>
        <v>B-0256</v>
      </c>
      <c r="B560" t="str">
        <f>Banka!B283</f>
        <v>Vadi Otomotiv 1</v>
      </c>
      <c r="C560" t="str">
        <f>Banka!C283</f>
        <v>ftr-2026-39500</v>
      </c>
      <c r="D560" t="str">
        <f>SUBSTITUTE(SUBSTITUTE(UPPER(C560)," ",""),"-","")</f>
        <v>FTR202639500</v>
      </c>
      <c r="E560" s="8">
        <f>Banka!D283</f>
        <v>75154</v>
      </c>
      <c r="F560" s="8" cm="1">
        <f t="array" ref="F560">SUMPRODUCT((SUBSTITUTE(SUBSTITUTE(UPPER(Defter!$D$5:$D$276)," ",""),"-","")=D560)*Defter!$E$5:$E$276)</f>
        <v>159351</v>
      </c>
      <c r="G560" s="8">
        <f>E560-F560</f>
        <v>-84197</v>
      </c>
      <c r="H560" cm="1">
        <f t="array" ref="H560">SUMPRODUCT((SUBSTITUTE(SUBSTITUTE(UPPER(Defter!$D$5:$D$276)," ",""),"-","")=D560)*1)</f>
        <v>1</v>
      </c>
      <c r="I560" t="str">
        <f>IF(H560=0,"Yalnız Bankada","Defterde Eşleşti")</f>
        <v>Defterde Eşleşti</v>
      </c>
      <c r="J560" t="str">
        <f>IF(I560="Yalnız Bankada","⚠ Defterde karşılık yok - kontrol","✓ Eşleşti")</f>
        <v>✓ Eşleşti</v>
      </c>
    </row>
    <row r="561" spans="1:10">
      <c r="A561" t="str">
        <f>Banka!A284</f>
        <v>B-0002</v>
      </c>
      <c r="B561" t="str">
        <f>Banka!B284</f>
        <v>Liman Endüstri 3</v>
      </c>
      <c r="C561" t="str">
        <f>Banka!C284</f>
        <v xml:space="preserve">  ftr202619323 </v>
      </c>
      <c r="D561" t="str">
        <f>SUBSTITUTE(SUBSTITUTE(UPPER(C561)," ",""),"-","")</f>
        <v>FTR202619323</v>
      </c>
      <c r="E561" s="8">
        <f>Banka!D284</f>
        <v>110640</v>
      </c>
      <c r="F561" s="8" cm="1">
        <f t="array" ref="F561">SUMPRODUCT((SUBSTITUTE(SUBSTITUTE(UPPER(Defter!$D$5:$D$276)," ",""),"-","")=D561)*Defter!$E$5:$E$276)</f>
        <v>110640</v>
      </c>
      <c r="G561" s="8">
        <f>E561-F561</f>
        <v>0</v>
      </c>
      <c r="H561" cm="1">
        <f t="array" ref="H561">SUMPRODUCT((SUBSTITUTE(SUBSTITUTE(UPPER(Defter!$D$5:$D$276)," ",""),"-","")=D561)*1)</f>
        <v>1</v>
      </c>
      <c r="I561" t="str">
        <f>IF(H561=0,"Yalnız Bankada","Defterde Eşleşti")</f>
        <v>Defterde Eşleşti</v>
      </c>
      <c r="J561" t="str">
        <f>IF(I561="Yalnız Bankada","⚠ Defterde karşılık yok - kontrol","✓ Eşleşti")</f>
        <v>✓ Eşleşti</v>
      </c>
    </row>
    <row r="562" spans="1:10">
      <c r="A562" t="str">
        <f>Banka!A285</f>
        <v>B-0074</v>
      </c>
      <c r="B562" t="str">
        <f>Banka!B285</f>
        <v>Mavi Enerji 1</v>
      </c>
      <c r="C562" t="str">
        <f>Banka!C285</f>
        <v>FTR 2026 59055</v>
      </c>
      <c r="D562" t="str">
        <f>SUBSTITUTE(SUBSTITUTE(UPPER(C562)," ",""),"-","")</f>
        <v>FTR202659055</v>
      </c>
      <c r="E562" s="8">
        <f>Banka!D285</f>
        <v>155499</v>
      </c>
      <c r="F562" s="8" cm="1">
        <f t="array" ref="F562">SUMPRODUCT((SUBSTITUTE(SUBSTITUTE(UPPER(Defter!$D$5:$D$276)," ",""),"-","")=D562)*Defter!$E$5:$E$276)</f>
        <v>155499</v>
      </c>
      <c r="G562" s="8">
        <f>E562-F562</f>
        <v>0</v>
      </c>
      <c r="H562" cm="1">
        <f t="array" ref="H562">SUMPRODUCT((SUBSTITUTE(SUBSTITUTE(UPPER(Defter!$D$5:$D$276)," ",""),"-","")=D562)*1)</f>
        <v>1</v>
      </c>
      <c r="I562" t="str">
        <f>IF(H562=0,"Yalnız Bankada","Defterde Eşleşti")</f>
        <v>Defterde Eşleşti</v>
      </c>
      <c r="J562" t="str">
        <f>IF(I562="Yalnız Bankada","⚠ Defterde karşılık yok - kontrol","✓ Eşleşti")</f>
        <v>✓ Eşleşti</v>
      </c>
    </row>
    <row r="563" spans="1:10">
      <c r="A563" t="str">
        <f>Banka!A286</f>
        <v>B-0263</v>
      </c>
      <c r="B563" t="str">
        <f>Banka!B286</f>
        <v>Mavi Endüstri 2</v>
      </c>
      <c r="C563" t="str">
        <f>Banka!C286</f>
        <v xml:space="preserve">  ftr-2026-22151 </v>
      </c>
      <c r="D563" t="str">
        <f>SUBSTITUTE(SUBSTITUTE(UPPER(C563)," ",""),"-","")</f>
        <v>FTR202622151</v>
      </c>
      <c r="E563" s="8">
        <f>Banka!D286</f>
        <v>29884</v>
      </c>
      <c r="F563" s="8" cm="1">
        <f t="array" ref="F563">SUMPRODUCT((SUBSTITUTE(SUBSTITUTE(UPPER(Defter!$D$5:$D$276)," ",""),"-","")=D563)*Defter!$E$5:$E$276)</f>
        <v>30013</v>
      </c>
      <c r="G563" s="8">
        <f>E563-F563</f>
        <v>-129</v>
      </c>
      <c r="H563" cm="1">
        <f t="array" ref="H563">SUMPRODUCT((SUBSTITUTE(SUBSTITUTE(UPPER(Defter!$D$5:$D$276)," ",""),"-","")=D563)*1)</f>
        <v>1</v>
      </c>
      <c r="I563" t="str">
        <f>IF(H563=0,"Yalnız Bankada","Defterde Eşleşti")</f>
        <v>Defterde Eşleşti</v>
      </c>
      <c r="J563" t="str">
        <f>IF(I563="Yalnız Bankada","⚠ Defterde karşılık yok - kontrol","✓ Eşleşti")</f>
        <v>✓ Eşleşti</v>
      </c>
    </row>
    <row r="564" spans="1:10">
      <c r="A564" t="str">
        <f>Banka!A287</f>
        <v>B-0062</v>
      </c>
      <c r="B564" t="str">
        <f>Banka!B287</f>
        <v>Doruk Enerji 3</v>
      </c>
      <c r="C564" t="str">
        <f>Banka!C287</f>
        <v xml:space="preserve">  FTR-2026-18509 </v>
      </c>
      <c r="D564" t="str">
        <f>SUBSTITUTE(SUBSTITUTE(UPPER(C564)," ",""),"-","")</f>
        <v>FTR202618509</v>
      </c>
      <c r="E564" s="8">
        <f>Banka!D287</f>
        <v>232017</v>
      </c>
      <c r="F564" s="8" cm="1">
        <f t="array" ref="F564">SUMPRODUCT((SUBSTITUTE(SUBSTITUTE(UPPER(Defter!$D$5:$D$276)," ",""),"-","")=D564)*Defter!$E$5:$E$276)</f>
        <v>232017</v>
      </c>
      <c r="G564" s="8">
        <f>E564-F564</f>
        <v>0</v>
      </c>
      <c r="H564" cm="1">
        <f t="array" ref="H564">SUMPRODUCT((SUBSTITUTE(SUBSTITUTE(UPPER(Defter!$D$5:$D$276)," ",""),"-","")=D564)*1)</f>
        <v>1</v>
      </c>
      <c r="I564" t="str">
        <f>IF(H564=0,"Yalnız Bankada","Defterde Eşleşti")</f>
        <v>Defterde Eşleşti</v>
      </c>
      <c r="J564" t="str">
        <f>IF(I564="Yalnız Bankada","⚠ Defterde karşılık yok - kontrol","✓ Eşleşti")</f>
        <v>✓ Eşleşti</v>
      </c>
    </row>
    <row r="565" spans="1:10">
      <c r="A565" t="str">
        <f>Banka!A288</f>
        <v>B-0022</v>
      </c>
      <c r="B565" t="str">
        <f>Banka!B288</f>
        <v>Rota Lojistik 2</v>
      </c>
      <c r="C565" t="str">
        <f>Banka!C288</f>
        <v xml:space="preserve">  FTR202680270 </v>
      </c>
      <c r="D565" t="str">
        <f>SUBSTITUTE(SUBSTITUTE(UPPER(C565)," ",""),"-","")</f>
        <v>FTR202680270</v>
      </c>
      <c r="E565" s="8">
        <f>Banka!D288</f>
        <v>230768</v>
      </c>
      <c r="F565" s="8" cm="1">
        <f t="array" ref="F565">SUMPRODUCT((SUBSTITUTE(SUBSTITUTE(UPPER(Defter!$D$5:$D$276)," ",""),"-","")=D565)*Defter!$E$5:$E$276)</f>
        <v>230768</v>
      </c>
      <c r="G565" s="8">
        <f>E565-F565</f>
        <v>0</v>
      </c>
      <c r="H565" cm="1">
        <f t="array" ref="H565">SUMPRODUCT((SUBSTITUTE(SUBSTITUTE(UPPER(Defter!$D$5:$D$276)," ",""),"-","")=D565)*1)</f>
        <v>1</v>
      </c>
      <c r="I565" t="str">
        <f>IF(H565=0,"Yalnız Bankada","Defterde Eşleşti")</f>
        <v>Defterde Eşleşti</v>
      </c>
      <c r="J565" t="str">
        <f>IF(I565="Yalnız Bankada","⚠ Defterde karşılık yok - kontrol","✓ Eşleşti")</f>
        <v>✓ Eşleşti</v>
      </c>
    </row>
    <row r="566" spans="1:10">
      <c r="A566" t="str">
        <f>Banka!A289</f>
        <v>B-0018</v>
      </c>
      <c r="B566" t="str">
        <f>Banka!B289</f>
        <v>Çınar Teknoloji 2</v>
      </c>
      <c r="C566" t="str">
        <f>Banka!C289</f>
        <v>ftr 2026 55684</v>
      </c>
      <c r="D566" t="str">
        <f>SUBSTITUTE(SUBSTITUTE(UPPER(C566)," ",""),"-","")</f>
        <v>FTR202655684</v>
      </c>
      <c r="E566" s="8">
        <f>Banka!D289</f>
        <v>131213</v>
      </c>
      <c r="F566" s="8" cm="1">
        <f t="array" ref="F566">SUMPRODUCT((SUBSTITUTE(SUBSTITUTE(UPPER(Defter!$D$5:$D$276)," ",""),"-","")=D566)*Defter!$E$5:$E$276)</f>
        <v>131213</v>
      </c>
      <c r="G566" s="8">
        <f>E566-F566</f>
        <v>0</v>
      </c>
      <c r="H566" cm="1">
        <f t="array" ref="H566">SUMPRODUCT((SUBSTITUTE(SUBSTITUTE(UPPER(Defter!$D$5:$D$276)," ",""),"-","")=D566)*1)</f>
        <v>1</v>
      </c>
      <c r="I566" t="str">
        <f>IF(H566=0,"Yalnız Bankada","Defterde Eşleşti")</f>
        <v>Defterde Eşleşti</v>
      </c>
      <c r="J566" t="str">
        <f>IF(I566="Yalnız Bankada","⚠ Defterde karşılık yok - kontrol","✓ Eşleşti")</f>
        <v>✓ Eşleşti</v>
      </c>
    </row>
    <row r="567" spans="1:10">
      <c r="A567" t="str">
        <f>Banka!A290</f>
        <v>B-0047</v>
      </c>
      <c r="B567" t="str">
        <f>Banka!B290</f>
        <v>Doruk Lojistik 2</v>
      </c>
      <c r="C567" t="str">
        <f>Banka!C290</f>
        <v>FTR-2026-96861</v>
      </c>
      <c r="D567" t="str">
        <f>SUBSTITUTE(SUBSTITUTE(UPPER(C567)," ",""),"-","")</f>
        <v>FTR202696861</v>
      </c>
      <c r="E567" s="8">
        <f>Banka!D290</f>
        <v>146352</v>
      </c>
      <c r="F567" s="8" cm="1">
        <f t="array" ref="F567">SUMPRODUCT((SUBSTITUTE(SUBSTITUTE(UPPER(Defter!$D$5:$D$276)," ",""),"-","")=D567)*Defter!$E$5:$E$276)</f>
        <v>146352</v>
      </c>
      <c r="G567" s="8">
        <f>E567-F567</f>
        <v>0</v>
      </c>
      <c r="H567" cm="1">
        <f t="array" ref="H567">SUMPRODUCT((SUBSTITUTE(SUBSTITUTE(UPPER(Defter!$D$5:$D$276)," ",""),"-","")=D567)*1)</f>
        <v>1</v>
      </c>
      <c r="I567" t="str">
        <f>IF(H567=0,"Yalnız Bankada","Defterde Eşleşti")</f>
        <v>Defterde Eşleşti</v>
      </c>
      <c r="J567" t="str">
        <f>IF(I567="Yalnız Bankada","⚠ Defterde karşılık yok - kontrol","✓ Eşleşti")</f>
        <v>✓ Eşleşti</v>
      </c>
    </row>
    <row r="568" spans="1:10">
      <c r="A568" t="str">
        <f>Banka!A291</f>
        <v>B-0069</v>
      </c>
      <c r="B568" t="str">
        <f>Banka!B291</f>
        <v>Doruk Teknoloji 1</v>
      </c>
      <c r="C568" t="str">
        <f>Banka!C291</f>
        <v xml:space="preserve">  FTR202679365 </v>
      </c>
      <c r="D568" t="str">
        <f>SUBSTITUTE(SUBSTITUTE(UPPER(C568)," ",""),"-","")</f>
        <v>FTR202679365</v>
      </c>
      <c r="E568" s="8">
        <f>Banka!D291</f>
        <v>151271</v>
      </c>
      <c r="F568" s="8" cm="1">
        <f t="array" ref="F568">SUMPRODUCT((SUBSTITUTE(SUBSTITUTE(UPPER(Defter!$D$5:$D$276)," ",""),"-","")=D568)*Defter!$E$5:$E$276)</f>
        <v>151271</v>
      </c>
      <c r="G568" s="8">
        <f>E568-F568</f>
        <v>0</v>
      </c>
      <c r="H568" cm="1">
        <f t="array" ref="H568">SUMPRODUCT((SUBSTITUTE(SUBSTITUTE(UPPER(Defter!$D$5:$D$276)," ",""),"-","")=D568)*1)</f>
        <v>1</v>
      </c>
      <c r="I568" t="str">
        <f>IF(H568=0,"Yalnız Bankada","Defterde Eşleşti")</f>
        <v>Defterde Eşleşti</v>
      </c>
      <c r="J568" t="str">
        <f>IF(I568="Yalnız Bankada","⚠ Defterde karşılık yok - kontrol","✓ Eşleşti")</f>
        <v>✓ Eşleşti</v>
      </c>
    </row>
    <row r="569" spans="1:10">
      <c r="A569" t="str">
        <f>Banka!A292</f>
        <v>B-0282</v>
      </c>
      <c r="B569" t="str">
        <f>Banka!B292</f>
        <v>Doruk Enerji 3</v>
      </c>
      <c r="C569" t="str">
        <f>Banka!C292</f>
        <v>ftr-2026-34489</v>
      </c>
      <c r="D569" t="str">
        <f>SUBSTITUTE(SUBSTITUTE(UPPER(C569)," ",""),"-","")</f>
        <v>FTR202634489</v>
      </c>
      <c r="E569" s="8">
        <f>Banka!D292</f>
        <v>118142</v>
      </c>
      <c r="F569" s="8" cm="1">
        <f t="array" ref="F569">SUMPRODUCT((SUBSTITUTE(SUBSTITUTE(UPPER(Defter!$D$5:$D$276)," ",""),"-","")=D569)*Defter!$E$5:$E$276)</f>
        <v>0</v>
      </c>
      <c r="G569" s="8">
        <f>E569-F569</f>
        <v>118142</v>
      </c>
      <c r="H569" cm="1">
        <f t="array" ref="H569">SUMPRODUCT((SUBSTITUTE(SUBSTITUTE(UPPER(Defter!$D$5:$D$276)," ",""),"-","")=D569)*1)</f>
        <v>0</v>
      </c>
      <c r="I569" t="str">
        <f>IF(H569=0,"Yalnız Bankada","Defterde Eşleşti")</f>
        <v>Yalnız Bankada</v>
      </c>
      <c r="J569" t="str">
        <f>IF(I569="Yalnız Bankada","⚠ Defterde karşılık yok - kontrol","✓ Eşleşti")</f>
        <v>⚠ Defterde karşılık yok - kontrol</v>
      </c>
    </row>
    <row r="570" spans="1:10">
      <c r="A570" t="str">
        <f>Banka!A293</f>
        <v>B-0101</v>
      </c>
      <c r="B570" t="str">
        <f>Banka!B293</f>
        <v>Güven Endüstri 1</v>
      </c>
      <c r="C570" t="str">
        <f>Banka!C293</f>
        <v>FTR-2026-68420</v>
      </c>
      <c r="D570" t="str">
        <f>SUBSTITUTE(SUBSTITUTE(UPPER(C570)," ",""),"-","")</f>
        <v>FTR202668420</v>
      </c>
      <c r="E570" s="8">
        <f>Banka!D293</f>
        <v>238121</v>
      </c>
      <c r="F570" s="8" cm="1">
        <f t="array" ref="F570">SUMPRODUCT((SUBSTITUTE(SUBSTITUTE(UPPER(Defter!$D$5:$D$276)," ",""),"-","")=D570)*Defter!$E$5:$E$276)</f>
        <v>238121</v>
      </c>
      <c r="G570" s="8">
        <f>E570-F570</f>
        <v>0</v>
      </c>
      <c r="H570" cm="1">
        <f t="array" ref="H570">SUMPRODUCT((SUBSTITUTE(SUBSTITUTE(UPPER(Defter!$D$5:$D$276)," ",""),"-","")=D570)*1)</f>
        <v>1</v>
      </c>
      <c r="I570" t="str">
        <f>IF(H570=0,"Yalnız Bankada","Defterde Eşleşti")</f>
        <v>Defterde Eşleşti</v>
      </c>
      <c r="J570" t="str">
        <f>IF(I570="Yalnız Bankada","⚠ Defterde karşılık yok - kontrol","✓ Eşleşti")</f>
        <v>✓ Eşleşti</v>
      </c>
    </row>
    <row r="571" spans="1:10">
      <c r="A571" t="str">
        <f>Banka!A294</f>
        <v>B-0063</v>
      </c>
      <c r="B571" t="str">
        <f>Banka!B294</f>
        <v>Rota Teknoloji 1</v>
      </c>
      <c r="C571" t="str">
        <f>Banka!C294</f>
        <v xml:space="preserve">  ftr 2026 22681 </v>
      </c>
      <c r="D571" t="str">
        <f>SUBSTITUTE(SUBSTITUTE(UPPER(C571)," ",""),"-","")</f>
        <v>FTR202622681</v>
      </c>
      <c r="E571" s="8">
        <f>Banka!D294</f>
        <v>197520</v>
      </c>
      <c r="F571" s="8" cm="1">
        <f t="array" ref="F571">SUMPRODUCT((SUBSTITUTE(SUBSTITUTE(UPPER(Defter!$D$5:$D$276)," ",""),"-","")=D571)*Defter!$E$5:$E$276)</f>
        <v>197520</v>
      </c>
      <c r="G571" s="8">
        <f>E571-F571</f>
        <v>0</v>
      </c>
      <c r="H571" cm="1">
        <f t="array" ref="H571">SUMPRODUCT((SUBSTITUTE(SUBSTITUTE(UPPER(Defter!$D$5:$D$276)," ",""),"-","")=D571)*1)</f>
        <v>1</v>
      </c>
      <c r="I571" t="str">
        <f>IF(H571=0,"Yalnız Bankada","Defterde Eşleşti")</f>
        <v>Defterde Eşleşti</v>
      </c>
      <c r="J571" t="str">
        <f>IF(I571="Yalnız Bankada","⚠ Defterde karşılık yok - kontrol","✓ Eşleşti")</f>
        <v>✓ Eşleşti</v>
      </c>
    </row>
    <row r="572" spans="1:10">
      <c r="A572" t="str">
        <f>Banka!A295</f>
        <v>B-0200</v>
      </c>
      <c r="B572" t="str">
        <f>Banka!B295</f>
        <v>Doruk Lojistik 2</v>
      </c>
      <c r="C572" t="str">
        <f>Banka!C295</f>
        <v>FTR 2026 16869</v>
      </c>
      <c r="D572" t="str">
        <f>SUBSTITUTE(SUBSTITUTE(UPPER(C572)," ",""),"-","")</f>
        <v>FTR202616869</v>
      </c>
      <c r="E572" s="8">
        <f>Banka!D295</f>
        <v>147008</v>
      </c>
      <c r="F572" s="8" cm="1">
        <f t="array" ref="F572">SUMPRODUCT((SUBSTITUTE(SUBSTITUTE(UPPER(Defter!$D$5:$D$276)," ",""),"-","")=D572)*Defter!$E$5:$E$276)</f>
        <v>147008</v>
      </c>
      <c r="G572" s="8">
        <f>E572-F572</f>
        <v>0</v>
      </c>
      <c r="H572" cm="1">
        <f t="array" ref="H572">SUMPRODUCT((SUBSTITUTE(SUBSTITUTE(UPPER(Defter!$D$5:$D$276)," ",""),"-","")=D572)*1)</f>
        <v>1</v>
      </c>
      <c r="I572" t="str">
        <f>IF(H572=0,"Yalnız Bankada","Defterde Eşleşti")</f>
        <v>Defterde Eşleşti</v>
      </c>
      <c r="J572" t="str">
        <f>IF(I572="Yalnız Bankada","⚠ Defterde karşılık yok - kontrol","✓ Eşleşti")</f>
        <v>✓ Eşleşti</v>
      </c>
    </row>
    <row r="573" spans="1:10">
      <c r="A573" t="str">
        <f>Banka!A296</f>
        <v>B-0102</v>
      </c>
      <c r="B573" t="str">
        <f>Banka!B296</f>
        <v>Güven Endüstri 1</v>
      </c>
      <c r="C573" t="str">
        <f>Banka!C296</f>
        <v>ftr-2026-28609</v>
      </c>
      <c r="D573" t="str">
        <f>SUBSTITUTE(SUBSTITUTE(UPPER(C573)," ",""),"-","")</f>
        <v>FTR202628609</v>
      </c>
      <c r="E573" s="8">
        <f>Banka!D296</f>
        <v>72492</v>
      </c>
      <c r="F573" s="8" cm="1">
        <f t="array" ref="F573">SUMPRODUCT((SUBSTITUTE(SUBSTITUTE(UPPER(Defter!$D$5:$D$276)," ",""),"-","")=D573)*Defter!$E$5:$E$276)</f>
        <v>72492</v>
      </c>
      <c r="G573" s="8">
        <f>E573-F573</f>
        <v>0</v>
      </c>
      <c r="H573" cm="1">
        <f t="array" ref="H573">SUMPRODUCT((SUBSTITUTE(SUBSTITUTE(UPPER(Defter!$D$5:$D$276)," ",""),"-","")=D573)*1)</f>
        <v>1</v>
      </c>
      <c r="I573" t="str">
        <f>IF(H573=0,"Yalnız Bankada","Defterde Eşleşti")</f>
        <v>Defterde Eşleşti</v>
      </c>
      <c r="J573" t="str">
        <f>IF(I573="Yalnız Bankada","⚠ Defterde karşılık yok - kontrol","✓ Eşleşti")</f>
        <v>✓ Eşleşti</v>
      </c>
    </row>
    <row r="574" spans="1:10">
      <c r="A574" t="str">
        <f>Banka!A297</f>
        <v>B-0036</v>
      </c>
      <c r="B574" t="str">
        <f>Banka!B297</f>
        <v>Çınar Lojistik 3</v>
      </c>
      <c r="C574" t="str">
        <f>Banka!C297</f>
        <v>ftr-2026-60347</v>
      </c>
      <c r="D574" t="str">
        <f>SUBSTITUTE(SUBSTITUTE(UPPER(C574)," ",""),"-","")</f>
        <v>FTR202660347</v>
      </c>
      <c r="E574" s="8">
        <f>Banka!D297</f>
        <v>256415</v>
      </c>
      <c r="F574" s="8" cm="1">
        <f t="array" ref="F574">SUMPRODUCT((SUBSTITUTE(SUBSTITUTE(UPPER(Defter!$D$5:$D$276)," ",""),"-","")=D574)*Defter!$E$5:$E$276)</f>
        <v>256415</v>
      </c>
      <c r="G574" s="8">
        <f>E574-F574</f>
        <v>0</v>
      </c>
      <c r="H574" cm="1">
        <f t="array" ref="H574">SUMPRODUCT((SUBSTITUTE(SUBSTITUTE(UPPER(Defter!$D$5:$D$276)," ",""),"-","")=D574)*1)</f>
        <v>1</v>
      </c>
      <c r="I574" t="str">
        <f>IF(H574=0,"Yalnız Bankada","Defterde Eşleşti")</f>
        <v>Defterde Eşleşti</v>
      </c>
      <c r="J574" t="str">
        <f>IF(I574="Yalnız Bankada","⚠ Defterde karşılık yok - kontrol","✓ Eşleşti")</f>
        <v>✓ Eşleşti</v>
      </c>
    </row>
    <row r="578" spans="1:10">
      <c r="A578" s="19" t="s">
        <v>1269</v>
      </c>
      <c r="B578" s="14"/>
      <c r="C578" s="14"/>
      <c r="D578" s="14"/>
      <c r="E578" s="14"/>
      <c r="F578" s="14"/>
      <c r="G578" s="14"/>
      <c r="H578" s="14"/>
      <c r="I578" s="14"/>
      <c r="J578" s="14"/>
    </row>
    <row r="580" spans="1:10" ht="15.75">
      <c r="A580" s="10" t="s">
        <v>1270</v>
      </c>
    </row>
    <row r="581" spans="1:10">
      <c r="A581" s="11" t="s">
        <v>1264</v>
      </c>
      <c r="B581" s="11" t="s">
        <v>1271</v>
      </c>
      <c r="C581" s="11" t="s">
        <v>1272</v>
      </c>
      <c r="D581" s="11" t="s">
        <v>677</v>
      </c>
    </row>
    <row r="582" spans="1:10">
      <c r="A582" s="12" t="s">
        <v>1273</v>
      </c>
      <c r="B582" s="13">
        <f>COUNTIF($I$6:$I$277,"Tam Eşleşme")</f>
        <v>221</v>
      </c>
      <c r="C582" s="13">
        <f>SUMIF($I$6:$I$277,"Tam Eşleşme",$E$6:$E$277)</f>
        <v>30411913</v>
      </c>
      <c r="D582" s="12" t="s">
        <v>1274</v>
      </c>
    </row>
    <row r="583" spans="1:10">
      <c r="A583" s="12" t="s">
        <v>1275</v>
      </c>
      <c r="B583" s="13">
        <f>COUNTIF($I$6:$I$277,"Kısmi Ödeme")</f>
        <v>17</v>
      </c>
      <c r="C583" s="13">
        <f>SUMIF($I$6:$I$277,"Kısmi Ödeme",$E$6:$E$277)</f>
        <v>2068329</v>
      </c>
      <c r="D583" s="12" t="s">
        <v>1274</v>
      </c>
    </row>
    <row r="584" spans="1:10">
      <c r="A584" s="12" t="s">
        <v>1276</v>
      </c>
      <c r="B584" s="13">
        <f>COUNTIF($I$6:$I$277,"Banka Masrafı")</f>
        <v>12</v>
      </c>
      <c r="C584" s="13">
        <f>SUMIF($I$6:$I$277,"Banka Masrafı",$E$6:$E$277)</f>
        <v>1451539</v>
      </c>
      <c r="D584" s="12" t="s">
        <v>1277</v>
      </c>
    </row>
    <row r="585" spans="1:10">
      <c r="A585" s="12" t="s">
        <v>1278</v>
      </c>
      <c r="B585" s="13">
        <f>COUNTIF($I$6:$I$277,"Yalnız Defterde")</f>
        <v>17</v>
      </c>
      <c r="C585" s="13">
        <f>SUMIF($I$6:$I$277,"Yalnız Defterde",$E$6:$E$277)</f>
        <v>2414337</v>
      </c>
      <c r="D585" s="12" t="s">
        <v>1279</v>
      </c>
    </row>
    <row r="586" spans="1:10">
      <c r="A586" s="12" t="s">
        <v>1280</v>
      </c>
      <c r="B586" s="13">
        <f>COUNTIF($I$282:$I$574,"Yalnız Bankada")</f>
        <v>15</v>
      </c>
      <c r="C586" s="13">
        <f>SUMIF($I$282:$I$574,"Yalnız Bankada",$E$282:$E$574)</f>
        <v>1883175</v>
      </c>
      <c r="D586" s="12" t="s">
        <v>1281</v>
      </c>
    </row>
    <row r="587" spans="1:10">
      <c r="A587" s="12" t="s">
        <v>1282</v>
      </c>
      <c r="B587" s="13">
        <f>COUNTIF($I$6:$I$277,"Mükerrer Şüphesi")</f>
        <v>0</v>
      </c>
      <c r="C587" s="13">
        <f>SUMIF($I$6:$I$277,"Mükerrer Şüphesi",$E$6:$E$277)</f>
        <v>0</v>
      </c>
      <c r="D587" s="12" t="s">
        <v>1283</v>
      </c>
    </row>
    <row r="588" spans="1:10">
      <c r="A588" s="12" t="s">
        <v>1284</v>
      </c>
      <c r="B588" s="13">
        <f>COUNTIF($I$6:$I$277,"İnsan İncelemesi")</f>
        <v>5</v>
      </c>
      <c r="C588" s="13">
        <f>SUMIF($I$6:$I$277,"İnsan İncelemesi",$E$6:$E$277)</f>
        <v>717917</v>
      </c>
      <c r="D588" s="12" t="s">
        <v>1285</v>
      </c>
    </row>
    <row r="591" spans="1:10" ht="15.75">
      <c r="A591" s="10" t="s">
        <v>1286</v>
      </c>
    </row>
    <row r="592" spans="1:10">
      <c r="A592" s="11" t="s">
        <v>1287</v>
      </c>
      <c r="B592" s="11" t="s">
        <v>6</v>
      </c>
      <c r="C592" s="11" t="s">
        <v>1288</v>
      </c>
    </row>
    <row r="593" spans="1:3">
      <c r="A593" s="12" t="s">
        <v>1289</v>
      </c>
      <c r="B593" s="13">
        <f>SUM(Defter!E5:E276)</f>
        <v>37064035</v>
      </c>
      <c r="C593" s="12" t="s">
        <v>1290</v>
      </c>
    </row>
    <row r="594" spans="1:3">
      <c r="A594" s="12" t="s">
        <v>1291</v>
      </c>
      <c r="B594" s="13">
        <f>SUM(Banka!D5:D297)</f>
        <v>37172994</v>
      </c>
      <c r="C594" s="12" t="s">
        <v>1292</v>
      </c>
    </row>
    <row r="595" spans="1:3">
      <c r="A595" s="12"/>
      <c r="B595" s="13"/>
      <c r="C595" s="12"/>
    </row>
    <row r="596" spans="1:3">
      <c r="A596" s="12" t="s">
        <v>1293</v>
      </c>
      <c r="B596" s="13">
        <f>SUM($E$6:$E$277)</f>
        <v>37064035</v>
      </c>
      <c r="C596" s="12" t="str">
        <f>IF(B596=B593,"✓ Mutabık","✗ Fark var!")</f>
        <v>✓ Mutabık</v>
      </c>
    </row>
    <row r="597" spans="1:3">
      <c r="A597" s="12" t="s">
        <v>1294</v>
      </c>
      <c r="B597" s="13">
        <f>SUM($E$282:$E$574)</f>
        <v>37172994</v>
      </c>
      <c r="C597" s="12" t="str">
        <f>IF(B597=B594,"✓ Mutabık","✗ Fark var!")</f>
        <v>✓ Mutabık</v>
      </c>
    </row>
    <row r="598" spans="1:3">
      <c r="A598" s="12"/>
      <c r="B598" s="13"/>
      <c r="C598" s="12"/>
    </row>
    <row r="599" spans="1:3">
      <c r="A599" s="12" t="s">
        <v>1295</v>
      </c>
      <c r="B599" s="13">
        <f>SUMIF($I$6:$I$277,"Tam Eşleşme",$E$6:$E$277)+SUMIF($I$6:$I$277,"Kısmi Ödeme",$E$6:$E$277)+SUMIF($I$6:$I$277,"Banka Masrafı",$E$6:$E$277)</f>
        <v>33931781</v>
      </c>
      <c r="C599" s="12" t="s">
        <v>1296</v>
      </c>
    </row>
    <row r="600" spans="1:3">
      <c r="A600" s="12" t="s">
        <v>1297</v>
      </c>
      <c r="B600" s="13">
        <f>SUMIF($I$6:$I$277,"Yalnız Defterde",$E$6:$E$277)</f>
        <v>2414337</v>
      </c>
      <c r="C600" s="12" t="s">
        <v>1298</v>
      </c>
    </row>
    <row r="601" spans="1:3">
      <c r="A601" s="12" t="s">
        <v>1299</v>
      </c>
      <c r="B601" s="13">
        <f>SUMIF($I$6:$I$277,"Mükerrer Şüphesi",$E$6:$E$277)+SUMIF($I$6:$I$277,"İnsan İncelemesi",$E$6:$E$277)+SUMIF($I$282:$I$574,"Yalnız Bankada",$E$282:$E$574)</f>
        <v>2601092</v>
      </c>
      <c r="C601" s="12" t="s">
        <v>1300</v>
      </c>
    </row>
  </sheetData>
  <mergeCells count="5">
    <mergeCell ref="A1:J1"/>
    <mergeCell ref="A2:J2"/>
    <mergeCell ref="A4:J4"/>
    <mergeCell ref="A280:J280"/>
    <mergeCell ref="A578:J578"/>
  </mergeCells>
  <conditionalFormatting sqref="A6:J277">
    <cfRule type="expression" dxfId="7" priority="1">
      <formula>$I6="Tam Eşleşme"</formula>
    </cfRule>
  </conditionalFormatting>
  <conditionalFormatting sqref="A6:J277">
    <cfRule type="expression" dxfId="6" priority="2">
      <formula>$I6="Kısmi Ödeme"</formula>
    </cfRule>
  </conditionalFormatting>
  <conditionalFormatting sqref="A6:J277">
    <cfRule type="expression" dxfId="5" priority="3">
      <formula>$I6="Banka Masrafı"</formula>
    </cfRule>
  </conditionalFormatting>
  <conditionalFormatting sqref="A6:J277">
    <cfRule type="expression" dxfId="4" priority="4">
      <formula>$I6="Yalnız Defterde"</formula>
    </cfRule>
  </conditionalFormatting>
  <conditionalFormatting sqref="A6:J277">
    <cfRule type="expression" dxfId="3" priority="5">
      <formula>$I6="Mükerrer Şüphesi"</formula>
    </cfRule>
  </conditionalFormatting>
  <conditionalFormatting sqref="A6:J277">
    <cfRule type="expression" dxfId="2" priority="6">
      <formula>$I6="İnsan İncelemesi"</formula>
    </cfRule>
  </conditionalFormatting>
  <conditionalFormatting sqref="A282:J574">
    <cfRule type="expression" dxfId="1" priority="7">
      <formula>$I282="Yalnız Bankada"</formula>
    </cfRule>
  </conditionalFormatting>
  <conditionalFormatting sqref="A282:J574">
    <cfRule type="expression" dxfId="0" priority="8">
      <formula>$I282="Defterde Eşleşti"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2026-07-19T12:04:55Z</dcterms:created>
  <dcterms:modified xsi:type="dcterms:W3CDTF">2026-07-19T12:55:35Z</dcterms:modified>
  <cp:category/>
  <cp:contentStatus/>
</cp:coreProperties>
</file>