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305" documentId="11_35E9CCDFE19F77FC552B42BD39DEA3258D217108" xr6:coauthVersionLast="47" xr6:coauthVersionMax="47" xr10:uidLastSave="{C9BEFFEA-678F-48A1-8C1F-4573EBD659E7}"/>
  <bookViews>
    <workbookView xWindow="0" yWindow="0" windowWidth="0" windowHeight="0" activeTab="3" xr2:uid="{00000000-000D-0000-FFFF-FFFF00000000}"/>
  </bookViews>
  <sheets>
    <sheet name="Siparişler" sheetId="1" r:id="rId1"/>
    <sheet name="Müşteriler" sheetId="2" r:id="rId2"/>
    <sheet name="İş Notları" sheetId="3" r:id="rId3"/>
    <sheet name="Hesap Portföyü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5" i="4" l="1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B109" i="4"/>
  <c r="A89" i="4" a="1"/>
  <c r="A89" i="4"/>
  <c r="A81" i="4" a="1"/>
  <c r="A81" i="4"/>
  <c r="A70" i="4" a="1"/>
  <c r="A70" i="4"/>
  <c r="N56" i="4" a="1"/>
  <c r="N56" i="4" s="1"/>
  <c r="M56" i="4"/>
  <c r="L56" i="4"/>
  <c r="K56" i="4"/>
  <c r="O56" i="4" s="1"/>
  <c r="J56" i="4"/>
  <c r="I56" i="4"/>
  <c r="R56" i="4" s="1"/>
  <c r="H56" i="4"/>
  <c r="N16" i="4" a="1"/>
  <c r="N16" i="4" s="1"/>
  <c r="M16" i="4"/>
  <c r="L16" i="4"/>
  <c r="K16" i="4"/>
  <c r="O16" i="4" s="1"/>
  <c r="J16" i="4"/>
  <c r="I16" i="4"/>
  <c r="R16" i="4" s="1"/>
  <c r="H16" i="4"/>
  <c r="N38" i="4" a="1"/>
  <c r="N38" i="4" s="1"/>
  <c r="M38" i="4"/>
  <c r="L38" i="4"/>
  <c r="K38" i="4"/>
  <c r="O38" i="4" s="1"/>
  <c r="J38" i="4"/>
  <c r="I38" i="4"/>
  <c r="R38" i="4" s="1"/>
  <c r="H38" i="4"/>
  <c r="N36" i="4" a="1"/>
  <c r="N36" i="4" s="1"/>
  <c r="M36" i="4"/>
  <c r="L36" i="4"/>
  <c r="K36" i="4"/>
  <c r="O36" i="4" s="1"/>
  <c r="J36" i="4"/>
  <c r="I36" i="4"/>
  <c r="R36" i="4" s="1"/>
  <c r="H36" i="4"/>
  <c r="N57" i="4" a="1"/>
  <c r="N57" i="4" s="1"/>
  <c r="M57" i="4"/>
  <c r="L57" i="4"/>
  <c r="K57" i="4"/>
  <c r="O57" i="4" s="1"/>
  <c r="J57" i="4"/>
  <c r="I57" i="4"/>
  <c r="R57" i="4" s="1"/>
  <c r="H57" i="4"/>
  <c r="N44" i="4" a="1"/>
  <c r="N44" i="4" s="1"/>
  <c r="M44" i="4"/>
  <c r="L44" i="4"/>
  <c r="K44" i="4"/>
  <c r="O44" i="4" s="1"/>
  <c r="J44" i="4"/>
  <c r="I44" i="4"/>
  <c r="R44" i="4" s="1"/>
  <c r="H44" i="4"/>
  <c r="N60" i="4" a="1"/>
  <c r="N60" i="4" s="1"/>
  <c r="M60" i="4"/>
  <c r="L60" i="4"/>
  <c r="K60" i="4"/>
  <c r="O60" i="4" s="1"/>
  <c r="J60" i="4"/>
  <c r="I60" i="4"/>
  <c r="R60" i="4" s="1"/>
  <c r="H60" i="4"/>
  <c r="N49" i="4" a="1"/>
  <c r="N49" i="4" s="1"/>
  <c r="M49" i="4"/>
  <c r="L49" i="4"/>
  <c r="K49" i="4"/>
  <c r="O49" i="4" s="1"/>
  <c r="J49" i="4"/>
  <c r="I49" i="4"/>
  <c r="R49" i="4" s="1"/>
  <c r="H49" i="4"/>
  <c r="N18" i="4" a="1"/>
  <c r="N18" i="4" s="1"/>
  <c r="M18" i="4"/>
  <c r="L18" i="4"/>
  <c r="K18" i="4"/>
  <c r="O18" i="4" s="1"/>
  <c r="J18" i="4"/>
  <c r="I18" i="4"/>
  <c r="R18" i="4" s="1"/>
  <c r="H18" i="4"/>
  <c r="N45" i="4" a="1"/>
  <c r="N45" i="4" s="1"/>
  <c r="M45" i="4"/>
  <c r="L45" i="4"/>
  <c r="K45" i="4"/>
  <c r="O45" i="4" s="1"/>
  <c r="J45" i="4"/>
  <c r="I45" i="4"/>
  <c r="R45" i="4" s="1"/>
  <c r="H45" i="4"/>
  <c r="N5" i="4" a="1"/>
  <c r="N5" i="4" s="1"/>
  <c r="M5" i="4"/>
  <c r="L5" i="4"/>
  <c r="K5" i="4"/>
  <c r="J5" i="4"/>
  <c r="I5" i="4"/>
  <c r="R5" i="4" s="1"/>
  <c r="H5" i="4"/>
  <c r="N14" i="4" a="1"/>
  <c r="N14" i="4" s="1"/>
  <c r="M14" i="4"/>
  <c r="L14" i="4"/>
  <c r="K14" i="4"/>
  <c r="O14" i="4" s="1"/>
  <c r="J14" i="4"/>
  <c r="I14" i="4"/>
  <c r="R14" i="4" s="1"/>
  <c r="H14" i="4"/>
  <c r="N63" i="4" a="1"/>
  <c r="N63" i="4" s="1"/>
  <c r="M63" i="4"/>
  <c r="L63" i="4"/>
  <c r="K63" i="4"/>
  <c r="O63" i="4" s="1"/>
  <c r="J63" i="4"/>
  <c r="I63" i="4"/>
  <c r="R63" i="4" s="1"/>
  <c r="H63" i="4"/>
  <c r="N64" i="4" a="1"/>
  <c r="N64" i="4" s="1"/>
  <c r="M64" i="4"/>
  <c r="L64" i="4"/>
  <c r="K64" i="4"/>
  <c r="O64" i="4" s="1"/>
  <c r="J64" i="4"/>
  <c r="I64" i="4"/>
  <c r="R64" i="4" s="1"/>
  <c r="H64" i="4"/>
  <c r="N28" i="4" a="1"/>
  <c r="N28" i="4" s="1"/>
  <c r="M28" i="4"/>
  <c r="L28" i="4"/>
  <c r="K28" i="4"/>
  <c r="O28" i="4" s="1"/>
  <c r="J28" i="4"/>
  <c r="I28" i="4"/>
  <c r="R28" i="4" s="1"/>
  <c r="H28" i="4"/>
  <c r="N11" i="4" a="1"/>
  <c r="N11" i="4" s="1"/>
  <c r="M11" i="4"/>
  <c r="L11" i="4"/>
  <c r="K11" i="4"/>
  <c r="O11" i="4" s="1"/>
  <c r="J11" i="4"/>
  <c r="I11" i="4"/>
  <c r="R11" i="4" s="1"/>
  <c r="H11" i="4"/>
  <c r="N54" i="4" a="1"/>
  <c r="N54" i="4" s="1"/>
  <c r="M54" i="4"/>
  <c r="L54" i="4"/>
  <c r="K54" i="4"/>
  <c r="O54" i="4" s="1"/>
  <c r="J54" i="4"/>
  <c r="I54" i="4"/>
  <c r="R54" i="4" s="1"/>
  <c r="H54" i="4"/>
  <c r="N15" i="4" a="1"/>
  <c r="N15" i="4" s="1"/>
  <c r="M15" i="4"/>
  <c r="L15" i="4"/>
  <c r="K15" i="4"/>
  <c r="O15" i="4" s="1"/>
  <c r="J15" i="4"/>
  <c r="I15" i="4"/>
  <c r="R15" i="4" s="1"/>
  <c r="H15" i="4"/>
  <c r="N22" i="4" a="1"/>
  <c r="N22" i="4" s="1"/>
  <c r="M22" i="4"/>
  <c r="L22" i="4"/>
  <c r="K22" i="4"/>
  <c r="O22" i="4" s="1"/>
  <c r="J22" i="4"/>
  <c r="I22" i="4"/>
  <c r="R22" i="4" s="1"/>
  <c r="H22" i="4"/>
  <c r="N27" i="4" a="1"/>
  <c r="N27" i="4" s="1"/>
  <c r="M27" i="4"/>
  <c r="L27" i="4"/>
  <c r="K27" i="4"/>
  <c r="O27" i="4" s="1"/>
  <c r="J27" i="4"/>
  <c r="I27" i="4"/>
  <c r="R27" i="4" s="1"/>
  <c r="H27" i="4"/>
  <c r="N12" i="4" a="1"/>
  <c r="N12" i="4" s="1"/>
  <c r="M12" i="4"/>
  <c r="L12" i="4"/>
  <c r="K12" i="4"/>
  <c r="O12" i="4" s="1"/>
  <c r="J12" i="4"/>
  <c r="I12" i="4"/>
  <c r="R12" i="4" s="1"/>
  <c r="H12" i="4"/>
  <c r="N10" i="4" a="1"/>
  <c r="N10" i="4" s="1"/>
  <c r="M10" i="4"/>
  <c r="L10" i="4"/>
  <c r="K10" i="4"/>
  <c r="O10" i="4" s="1"/>
  <c r="J10" i="4"/>
  <c r="I10" i="4"/>
  <c r="R10" i="4" s="1"/>
  <c r="H10" i="4"/>
  <c r="N53" i="4" a="1"/>
  <c r="N53" i="4" s="1"/>
  <c r="M53" i="4"/>
  <c r="L53" i="4"/>
  <c r="K53" i="4"/>
  <c r="O53" i="4" s="1"/>
  <c r="J53" i="4"/>
  <c r="I53" i="4"/>
  <c r="R53" i="4" s="1"/>
  <c r="H53" i="4"/>
  <c r="N55" i="4" a="1"/>
  <c r="N55" i="4" s="1"/>
  <c r="M55" i="4"/>
  <c r="L55" i="4"/>
  <c r="K55" i="4"/>
  <c r="O55" i="4" s="1"/>
  <c r="J55" i="4"/>
  <c r="I55" i="4"/>
  <c r="R55" i="4" s="1"/>
  <c r="H55" i="4"/>
  <c r="N59" i="4" a="1"/>
  <c r="N59" i="4" s="1"/>
  <c r="M59" i="4"/>
  <c r="L59" i="4"/>
  <c r="K59" i="4"/>
  <c r="O59" i="4" s="1"/>
  <c r="J59" i="4"/>
  <c r="I59" i="4"/>
  <c r="R59" i="4" s="1"/>
  <c r="H59" i="4"/>
  <c r="N31" i="4" a="1"/>
  <c r="N31" i="4" s="1"/>
  <c r="M31" i="4"/>
  <c r="L31" i="4"/>
  <c r="K31" i="4"/>
  <c r="O31" i="4" s="1"/>
  <c r="J31" i="4"/>
  <c r="I31" i="4"/>
  <c r="R31" i="4" s="1"/>
  <c r="H31" i="4"/>
  <c r="N43" i="4" a="1"/>
  <c r="N43" i="4" s="1"/>
  <c r="M43" i="4"/>
  <c r="L43" i="4"/>
  <c r="K43" i="4"/>
  <c r="O43" i="4" s="1"/>
  <c r="J43" i="4"/>
  <c r="I43" i="4"/>
  <c r="R43" i="4" s="1"/>
  <c r="H43" i="4"/>
  <c r="N52" i="4" a="1"/>
  <c r="N52" i="4" s="1"/>
  <c r="M52" i="4"/>
  <c r="L52" i="4"/>
  <c r="K52" i="4"/>
  <c r="O52" i="4" s="1"/>
  <c r="J52" i="4"/>
  <c r="I52" i="4"/>
  <c r="R52" i="4" s="1"/>
  <c r="H52" i="4"/>
  <c r="N50" i="4" a="1"/>
  <c r="N50" i="4" s="1"/>
  <c r="M50" i="4"/>
  <c r="L50" i="4"/>
  <c r="K50" i="4"/>
  <c r="O50" i="4" s="1"/>
  <c r="J50" i="4"/>
  <c r="I50" i="4"/>
  <c r="R50" i="4" s="1"/>
  <c r="H50" i="4"/>
  <c r="N61" i="4" a="1"/>
  <c r="N61" i="4" s="1"/>
  <c r="M61" i="4"/>
  <c r="L61" i="4"/>
  <c r="K61" i="4"/>
  <c r="O61" i="4" s="1"/>
  <c r="J61" i="4"/>
  <c r="I61" i="4"/>
  <c r="R61" i="4" s="1"/>
  <c r="H61" i="4"/>
  <c r="N6" i="4" a="1"/>
  <c r="N6" i="4" s="1"/>
  <c r="M6" i="4"/>
  <c r="L6" i="4"/>
  <c r="K6" i="4"/>
  <c r="O6" i="4" s="1"/>
  <c r="J6" i="4"/>
  <c r="I6" i="4"/>
  <c r="R6" i="4" s="1"/>
  <c r="H6" i="4"/>
  <c r="N30" i="4" a="1"/>
  <c r="N30" i="4" s="1"/>
  <c r="M30" i="4"/>
  <c r="L30" i="4"/>
  <c r="K30" i="4"/>
  <c r="O30" i="4" s="1"/>
  <c r="J30" i="4"/>
  <c r="I30" i="4"/>
  <c r="R30" i="4" s="1"/>
  <c r="H30" i="4"/>
  <c r="N34" i="4" a="1"/>
  <c r="N34" i="4" s="1"/>
  <c r="M34" i="4"/>
  <c r="L34" i="4"/>
  <c r="K34" i="4"/>
  <c r="O34" i="4" s="1"/>
  <c r="J34" i="4"/>
  <c r="I34" i="4"/>
  <c r="R34" i="4" s="1"/>
  <c r="H34" i="4"/>
  <c r="N48" i="4" a="1"/>
  <c r="N48" i="4" s="1"/>
  <c r="M48" i="4"/>
  <c r="L48" i="4"/>
  <c r="K48" i="4"/>
  <c r="O48" i="4" s="1"/>
  <c r="J48" i="4"/>
  <c r="I48" i="4"/>
  <c r="R48" i="4" s="1"/>
  <c r="H48" i="4"/>
  <c r="N47" i="4" a="1"/>
  <c r="N47" i="4" s="1"/>
  <c r="M47" i="4"/>
  <c r="L47" i="4"/>
  <c r="K47" i="4"/>
  <c r="O47" i="4" s="1"/>
  <c r="J47" i="4"/>
  <c r="I47" i="4"/>
  <c r="R47" i="4" s="1"/>
  <c r="H47" i="4"/>
  <c r="N13" i="4" a="1"/>
  <c r="N13" i="4" s="1"/>
  <c r="M13" i="4"/>
  <c r="L13" i="4"/>
  <c r="K13" i="4"/>
  <c r="O13" i="4" s="1"/>
  <c r="J13" i="4"/>
  <c r="I13" i="4"/>
  <c r="R13" i="4" s="1"/>
  <c r="H13" i="4"/>
  <c r="N39" i="4" a="1"/>
  <c r="N39" i="4" s="1"/>
  <c r="M39" i="4"/>
  <c r="L39" i="4"/>
  <c r="K39" i="4"/>
  <c r="O39" i="4" s="1"/>
  <c r="J39" i="4"/>
  <c r="I39" i="4"/>
  <c r="R39" i="4" s="1"/>
  <c r="H39" i="4"/>
  <c r="N35" i="4" a="1"/>
  <c r="N35" i="4" s="1"/>
  <c r="M35" i="4"/>
  <c r="L35" i="4"/>
  <c r="K35" i="4"/>
  <c r="O35" i="4" s="1"/>
  <c r="J35" i="4"/>
  <c r="I35" i="4"/>
  <c r="R35" i="4" s="1"/>
  <c r="H35" i="4"/>
  <c r="N42" i="4" a="1"/>
  <c r="N42" i="4" s="1"/>
  <c r="M42" i="4"/>
  <c r="L42" i="4"/>
  <c r="K42" i="4"/>
  <c r="O42" i="4" s="1"/>
  <c r="J42" i="4"/>
  <c r="I42" i="4"/>
  <c r="R42" i="4" s="1"/>
  <c r="H42" i="4"/>
  <c r="N9" i="4" a="1"/>
  <c r="N9" i="4" s="1"/>
  <c r="M9" i="4"/>
  <c r="L9" i="4"/>
  <c r="K9" i="4"/>
  <c r="O9" i="4" s="1"/>
  <c r="J9" i="4"/>
  <c r="I9" i="4"/>
  <c r="R9" i="4" s="1"/>
  <c r="H9" i="4"/>
  <c r="N51" i="4" a="1"/>
  <c r="N51" i="4" s="1"/>
  <c r="M51" i="4"/>
  <c r="L51" i="4"/>
  <c r="K51" i="4"/>
  <c r="O51" i="4" s="1"/>
  <c r="J51" i="4"/>
  <c r="I51" i="4"/>
  <c r="R51" i="4" s="1"/>
  <c r="H51" i="4"/>
  <c r="N33" i="4" a="1"/>
  <c r="N33" i="4" s="1"/>
  <c r="M33" i="4"/>
  <c r="L33" i="4"/>
  <c r="K33" i="4"/>
  <c r="O33" i="4" s="1"/>
  <c r="J33" i="4"/>
  <c r="I33" i="4"/>
  <c r="R33" i="4" s="1"/>
  <c r="H33" i="4"/>
  <c r="N41" i="4" a="1"/>
  <c r="N41" i="4" s="1"/>
  <c r="M41" i="4"/>
  <c r="L41" i="4"/>
  <c r="K41" i="4"/>
  <c r="O41" i="4" s="1"/>
  <c r="J41" i="4"/>
  <c r="I41" i="4"/>
  <c r="R41" i="4" s="1"/>
  <c r="H41" i="4"/>
  <c r="N26" i="4" a="1"/>
  <c r="N26" i="4" s="1"/>
  <c r="M26" i="4"/>
  <c r="L26" i="4"/>
  <c r="K26" i="4"/>
  <c r="O26" i="4" s="1"/>
  <c r="J26" i="4"/>
  <c r="I26" i="4"/>
  <c r="R26" i="4" s="1"/>
  <c r="H26" i="4"/>
  <c r="N23" i="4" a="1"/>
  <c r="N23" i="4" s="1"/>
  <c r="M23" i="4"/>
  <c r="L23" i="4"/>
  <c r="K23" i="4"/>
  <c r="O23" i="4" s="1"/>
  <c r="J23" i="4"/>
  <c r="I23" i="4"/>
  <c r="R23" i="4" s="1"/>
  <c r="H23" i="4"/>
  <c r="N20" i="4" a="1"/>
  <c r="N20" i="4" s="1"/>
  <c r="M20" i="4"/>
  <c r="L20" i="4"/>
  <c r="K20" i="4"/>
  <c r="O20" i="4" s="1"/>
  <c r="J20" i="4"/>
  <c r="I20" i="4"/>
  <c r="R20" i="4" s="1"/>
  <c r="H20" i="4"/>
  <c r="N37" i="4" a="1"/>
  <c r="N37" i="4" s="1"/>
  <c r="M37" i="4"/>
  <c r="L37" i="4"/>
  <c r="K37" i="4"/>
  <c r="O37" i="4" s="1"/>
  <c r="J37" i="4"/>
  <c r="I37" i="4"/>
  <c r="R37" i="4" s="1"/>
  <c r="H37" i="4"/>
  <c r="N21" i="4" a="1"/>
  <c r="N21" i="4" s="1"/>
  <c r="M21" i="4"/>
  <c r="L21" i="4"/>
  <c r="K21" i="4"/>
  <c r="O21" i="4" s="1"/>
  <c r="J21" i="4"/>
  <c r="I21" i="4"/>
  <c r="R21" i="4" s="1"/>
  <c r="H21" i="4"/>
  <c r="N17" i="4" a="1"/>
  <c r="N17" i="4" s="1"/>
  <c r="M17" i="4"/>
  <c r="L17" i="4"/>
  <c r="K17" i="4"/>
  <c r="O17" i="4" s="1"/>
  <c r="J17" i="4"/>
  <c r="I17" i="4"/>
  <c r="R17" i="4" s="1"/>
  <c r="H17" i="4"/>
  <c r="N8" i="4" a="1"/>
  <c r="N8" i="4" s="1"/>
  <c r="M8" i="4"/>
  <c r="L8" i="4"/>
  <c r="K8" i="4"/>
  <c r="O8" i="4" s="1"/>
  <c r="J8" i="4"/>
  <c r="I8" i="4"/>
  <c r="R8" i="4" s="1"/>
  <c r="H8" i="4"/>
  <c r="N46" i="4" a="1"/>
  <c r="N46" i="4" s="1"/>
  <c r="M46" i="4"/>
  <c r="L46" i="4"/>
  <c r="K46" i="4"/>
  <c r="O46" i="4" s="1"/>
  <c r="J46" i="4"/>
  <c r="I46" i="4"/>
  <c r="R46" i="4" s="1"/>
  <c r="H46" i="4"/>
  <c r="N29" i="4" a="1"/>
  <c r="N29" i="4" s="1"/>
  <c r="M29" i="4"/>
  <c r="L29" i="4"/>
  <c r="K29" i="4"/>
  <c r="O29" i="4" s="1"/>
  <c r="J29" i="4"/>
  <c r="I29" i="4"/>
  <c r="R29" i="4" s="1"/>
  <c r="H29" i="4"/>
  <c r="N24" i="4" a="1"/>
  <c r="N24" i="4" s="1"/>
  <c r="M24" i="4"/>
  <c r="L24" i="4"/>
  <c r="K24" i="4"/>
  <c r="O24" i="4" s="1"/>
  <c r="J24" i="4"/>
  <c r="I24" i="4"/>
  <c r="R24" i="4" s="1"/>
  <c r="H24" i="4"/>
  <c r="N25" i="4" a="1"/>
  <c r="N25" i="4" s="1"/>
  <c r="M25" i="4"/>
  <c r="L25" i="4"/>
  <c r="K25" i="4"/>
  <c r="O25" i="4" s="1"/>
  <c r="J25" i="4"/>
  <c r="I25" i="4"/>
  <c r="R25" i="4" s="1"/>
  <c r="H25" i="4"/>
  <c r="N7" i="4" a="1"/>
  <c r="N7" i="4" s="1"/>
  <c r="M7" i="4"/>
  <c r="L7" i="4"/>
  <c r="K7" i="4"/>
  <c r="O7" i="4" s="1"/>
  <c r="J7" i="4"/>
  <c r="I7" i="4"/>
  <c r="R7" i="4" s="1"/>
  <c r="H7" i="4"/>
  <c r="N58" i="4" a="1"/>
  <c r="N58" i="4" s="1"/>
  <c r="M58" i="4"/>
  <c r="L58" i="4"/>
  <c r="K58" i="4"/>
  <c r="O58" i="4" s="1"/>
  <c r="J58" i="4"/>
  <c r="I58" i="4"/>
  <c r="R58" i="4" s="1"/>
  <c r="H58" i="4"/>
  <c r="N32" i="4" a="1"/>
  <c r="N32" i="4" s="1"/>
  <c r="M32" i="4"/>
  <c r="L32" i="4"/>
  <c r="K32" i="4"/>
  <c r="O32" i="4" s="1"/>
  <c r="J32" i="4"/>
  <c r="I32" i="4"/>
  <c r="R32" i="4" s="1"/>
  <c r="H32" i="4"/>
  <c r="N19" i="4" a="1"/>
  <c r="N19" i="4" s="1"/>
  <c r="M19" i="4"/>
  <c r="L19" i="4"/>
  <c r="K19" i="4"/>
  <c r="O19" i="4" s="1"/>
  <c r="J19" i="4"/>
  <c r="I19" i="4"/>
  <c r="R19" i="4" s="1"/>
  <c r="H19" i="4"/>
  <c r="N40" i="4" a="1"/>
  <c r="N40" i="4" s="1"/>
  <c r="M40" i="4"/>
  <c r="L40" i="4"/>
  <c r="K40" i="4"/>
  <c r="O40" i="4" s="1"/>
  <c r="J40" i="4"/>
  <c r="I40" i="4"/>
  <c r="R40" i="4" s="1"/>
  <c r="H40" i="4"/>
  <c r="N62" i="4" a="1"/>
  <c r="N62" i="4"/>
  <c r="M62" i="4"/>
  <c r="L62" i="4"/>
  <c r="K62" i="4"/>
  <c r="O62" i="4" s="1"/>
  <c r="J62" i="4"/>
  <c r="I62" i="4"/>
  <c r="R62" i="4" s="1"/>
  <c r="H62" i="4"/>
  <c r="B110" i="4" l="1"/>
  <c r="B111" i="4"/>
  <c r="O5" i="4"/>
  <c r="B104" i="4" s="1"/>
  <c r="C104" i="4" s="1"/>
  <c r="B100" i="4"/>
  <c r="C100" i="4" s="1"/>
  <c r="B101" i="4"/>
  <c r="C101" i="4" s="1"/>
  <c r="B102" i="4"/>
  <c r="C102" i="4" s="1"/>
  <c r="B103" i="4"/>
  <c r="C103" i="4" s="1"/>
  <c r="G70" i="4"/>
  <c r="F70" i="4"/>
  <c r="E70" i="4"/>
  <c r="D70" i="4"/>
  <c r="C70" i="4"/>
  <c r="B70" i="4"/>
  <c r="G75" i="4"/>
  <c r="F75" i="4"/>
  <c r="E75" i="4"/>
  <c r="D75" i="4"/>
  <c r="C75" i="4"/>
  <c r="B75" i="4"/>
  <c r="G74" i="4"/>
  <c r="F74" i="4"/>
  <c r="E74" i="4"/>
  <c r="D74" i="4"/>
  <c r="C74" i="4"/>
  <c r="B74" i="4"/>
  <c r="G73" i="4"/>
  <c r="F73" i="4"/>
  <c r="E73" i="4"/>
  <c r="D73" i="4"/>
  <c r="C73" i="4"/>
  <c r="B73" i="4"/>
  <c r="G72" i="4"/>
  <c r="F72" i="4"/>
  <c r="E72" i="4"/>
  <c r="D72" i="4"/>
  <c r="C72" i="4"/>
  <c r="B72" i="4"/>
  <c r="G71" i="4"/>
  <c r="F71" i="4"/>
  <c r="E71" i="4"/>
  <c r="D71" i="4"/>
  <c r="C71" i="4"/>
  <c r="B71" i="4"/>
  <c r="G81" i="4"/>
  <c r="F81" i="4"/>
  <c r="E81" i="4"/>
  <c r="D81" i="4"/>
  <c r="C81" i="4"/>
  <c r="B81" i="4"/>
  <c r="G83" i="4"/>
  <c r="F83" i="4"/>
  <c r="E83" i="4"/>
  <c r="D83" i="4"/>
  <c r="C83" i="4"/>
  <c r="B83" i="4"/>
  <c r="G82" i="4"/>
  <c r="F82" i="4"/>
  <c r="E82" i="4"/>
  <c r="D82" i="4"/>
  <c r="C82" i="4"/>
  <c r="B82" i="4"/>
  <c r="G89" i="4"/>
  <c r="F89" i="4"/>
  <c r="E89" i="4"/>
  <c r="D89" i="4"/>
  <c r="C89" i="4"/>
  <c r="B89" i="4"/>
  <c r="G94" i="4"/>
  <c r="F94" i="4"/>
  <c r="E94" i="4"/>
  <c r="D94" i="4"/>
  <c r="C94" i="4"/>
  <c r="B94" i="4"/>
  <c r="G93" i="4"/>
  <c r="F93" i="4"/>
  <c r="E93" i="4"/>
  <c r="D93" i="4"/>
  <c r="C93" i="4"/>
  <c r="B93" i="4"/>
  <c r="G92" i="4"/>
  <c r="F92" i="4"/>
  <c r="E92" i="4"/>
  <c r="D92" i="4"/>
  <c r="C92" i="4"/>
  <c r="B92" i="4"/>
  <c r="G91" i="4"/>
  <c r="F91" i="4"/>
  <c r="E91" i="4"/>
  <c r="D91" i="4"/>
  <c r="C91" i="4"/>
  <c r="B91" i="4"/>
  <c r="G90" i="4"/>
  <c r="F90" i="4"/>
  <c r="E90" i="4"/>
  <c r="D90" i="4"/>
  <c r="C90" i="4"/>
  <c r="B90" i="4"/>
  <c r="P62" i="4"/>
  <c r="Q62" i="4" s="1"/>
  <c r="S62" i="4" s="1"/>
  <c r="P40" i="4"/>
  <c r="Q40" i="4" s="1"/>
  <c r="S40" i="4" s="1"/>
  <c r="P19" i="4"/>
  <c r="Q19" i="4" s="1"/>
  <c r="S19" i="4" s="1"/>
  <c r="P32" i="4"/>
  <c r="Q32" i="4" s="1"/>
  <c r="S32" i="4" s="1"/>
  <c r="P58" i="4"/>
  <c r="Q58" i="4" s="1"/>
  <c r="S58" i="4" s="1"/>
  <c r="P7" i="4"/>
  <c r="Q7" i="4" s="1"/>
  <c r="S7" i="4" s="1"/>
  <c r="P25" i="4"/>
  <c r="Q25" i="4" s="1"/>
  <c r="S25" i="4" s="1"/>
  <c r="P24" i="4"/>
  <c r="Q24" i="4" s="1"/>
  <c r="S24" i="4" s="1"/>
  <c r="P29" i="4"/>
  <c r="Q29" i="4" s="1"/>
  <c r="S29" i="4" s="1"/>
  <c r="P46" i="4"/>
  <c r="Q46" i="4" s="1"/>
  <c r="S46" i="4" s="1"/>
  <c r="P8" i="4"/>
  <c r="Q8" i="4" s="1"/>
  <c r="S8" i="4" s="1"/>
  <c r="P17" i="4"/>
  <c r="Q17" i="4" s="1"/>
  <c r="S17" i="4" s="1"/>
  <c r="P21" i="4"/>
  <c r="Q21" i="4" s="1"/>
  <c r="S21" i="4" s="1"/>
  <c r="P37" i="4"/>
  <c r="Q37" i="4" s="1"/>
  <c r="S37" i="4" s="1"/>
  <c r="P20" i="4"/>
  <c r="Q20" i="4" s="1"/>
  <c r="S20" i="4" s="1"/>
  <c r="P23" i="4"/>
  <c r="Q23" i="4" s="1"/>
  <c r="S23" i="4" s="1"/>
  <c r="P26" i="4"/>
  <c r="Q26" i="4" s="1"/>
  <c r="S26" i="4" s="1"/>
  <c r="P41" i="4"/>
  <c r="Q41" i="4" s="1"/>
  <c r="S41" i="4" s="1"/>
  <c r="P33" i="4"/>
  <c r="Q33" i="4" s="1"/>
  <c r="S33" i="4" s="1"/>
  <c r="P51" i="4"/>
  <c r="Q51" i="4" s="1"/>
  <c r="S51" i="4" s="1"/>
  <c r="P9" i="4"/>
  <c r="Q9" i="4" s="1"/>
  <c r="S9" i="4" s="1"/>
  <c r="P42" i="4"/>
  <c r="Q42" i="4" s="1"/>
  <c r="S42" i="4" s="1"/>
  <c r="P35" i="4"/>
  <c r="Q35" i="4" s="1"/>
  <c r="S35" i="4" s="1"/>
  <c r="P39" i="4"/>
  <c r="Q39" i="4" s="1"/>
  <c r="S39" i="4" s="1"/>
  <c r="P13" i="4"/>
  <c r="Q13" i="4" s="1"/>
  <c r="S13" i="4" s="1"/>
  <c r="P47" i="4"/>
  <c r="Q47" i="4" s="1"/>
  <c r="S47" i="4" s="1"/>
  <c r="P48" i="4"/>
  <c r="Q48" i="4" s="1"/>
  <c r="S48" i="4" s="1"/>
  <c r="P34" i="4"/>
  <c r="Q34" i="4" s="1"/>
  <c r="S34" i="4" s="1"/>
  <c r="P30" i="4"/>
  <c r="Q30" i="4" s="1"/>
  <c r="S30" i="4" s="1"/>
  <c r="P6" i="4"/>
  <c r="Q6" i="4" s="1"/>
  <c r="S6" i="4" s="1"/>
  <c r="P61" i="4"/>
  <c r="Q61" i="4" s="1"/>
  <c r="S61" i="4" s="1"/>
  <c r="P50" i="4"/>
  <c r="Q50" i="4" s="1"/>
  <c r="S50" i="4" s="1"/>
  <c r="P52" i="4"/>
  <c r="Q52" i="4" s="1"/>
  <c r="S52" i="4" s="1"/>
  <c r="P43" i="4"/>
  <c r="Q43" i="4" s="1"/>
  <c r="S43" i="4" s="1"/>
  <c r="P31" i="4"/>
  <c r="Q31" i="4" s="1"/>
  <c r="S31" i="4" s="1"/>
  <c r="P59" i="4"/>
  <c r="Q59" i="4" s="1"/>
  <c r="S59" i="4" s="1"/>
  <c r="P55" i="4"/>
  <c r="Q55" i="4" s="1"/>
  <c r="S55" i="4" s="1"/>
  <c r="P53" i="4"/>
  <c r="Q53" i="4" s="1"/>
  <c r="S53" i="4" s="1"/>
  <c r="P10" i="4"/>
  <c r="Q10" i="4" s="1"/>
  <c r="S10" i="4" s="1"/>
  <c r="P12" i="4"/>
  <c r="Q12" i="4" s="1"/>
  <c r="S12" i="4" s="1"/>
  <c r="P27" i="4"/>
  <c r="Q27" i="4" s="1"/>
  <c r="S27" i="4" s="1"/>
  <c r="P22" i="4"/>
  <c r="Q22" i="4" s="1"/>
  <c r="S22" i="4" s="1"/>
  <c r="P15" i="4"/>
  <c r="Q15" i="4" s="1"/>
  <c r="S15" i="4" s="1"/>
  <c r="P54" i="4"/>
  <c r="Q54" i="4" s="1"/>
  <c r="S54" i="4" s="1"/>
  <c r="P11" i="4"/>
  <c r="Q11" i="4" s="1"/>
  <c r="S11" i="4" s="1"/>
  <c r="P28" i="4"/>
  <c r="Q28" i="4" s="1"/>
  <c r="S28" i="4" s="1"/>
  <c r="P64" i="4"/>
  <c r="Q64" i="4" s="1"/>
  <c r="S64" i="4" s="1"/>
  <c r="P63" i="4"/>
  <c r="Q63" i="4" s="1"/>
  <c r="S63" i="4" s="1"/>
  <c r="P14" i="4"/>
  <c r="Q14" i="4" s="1"/>
  <c r="S14" i="4" s="1"/>
  <c r="P5" i="4"/>
  <c r="P45" i="4"/>
  <c r="Q45" i="4" s="1"/>
  <c r="S45" i="4" s="1"/>
  <c r="P18" i="4"/>
  <c r="Q18" i="4" s="1"/>
  <c r="S18" i="4" s="1"/>
  <c r="P49" i="4"/>
  <c r="Q49" i="4" s="1"/>
  <c r="S49" i="4" s="1"/>
  <c r="P60" i="4"/>
  <c r="Q60" i="4" s="1"/>
  <c r="S60" i="4" s="1"/>
  <c r="P44" i="4"/>
  <c r="Q44" i="4" s="1"/>
  <c r="S44" i="4" s="1"/>
  <c r="P57" i="4"/>
  <c r="Q57" i="4" s="1"/>
  <c r="S57" i="4" s="1"/>
  <c r="P36" i="4"/>
  <c r="Q36" i="4" s="1"/>
  <c r="S36" i="4" s="1"/>
  <c r="P38" i="4"/>
  <c r="Q38" i="4" s="1"/>
  <c r="S38" i="4" s="1"/>
  <c r="P16" i="4"/>
  <c r="Q16" i="4" s="1"/>
  <c r="S16" i="4" s="1"/>
  <c r="P56" i="4"/>
  <c r="Q56" i="4" s="1"/>
  <c r="S56" i="4" s="1"/>
  <c r="Q5" i="4" l="1"/>
  <c r="S5" i="4" s="1"/>
  <c r="B112" i="4"/>
  <c r="B113" i="4"/>
  <c r="I74" i="4"/>
  <c r="I93" i="4"/>
  <c r="I73" i="4"/>
  <c r="I83" i="4"/>
  <c r="I92" i="4"/>
  <c r="I71" i="4"/>
  <c r="I90" i="4"/>
  <c r="I75" i="4"/>
  <c r="I94" i="4"/>
  <c r="I72" i="4"/>
  <c r="I82" i="4"/>
  <c r="I91" i="4"/>
  <c r="H90" i="4"/>
  <c r="H91" i="4"/>
  <c r="H92" i="4"/>
  <c r="H93" i="4"/>
  <c r="H94" i="4"/>
  <c r="H89" i="4"/>
  <c r="H82" i="4"/>
  <c r="H83" i="4"/>
  <c r="H81" i="4"/>
  <c r="H71" i="4"/>
  <c r="H72" i="4"/>
  <c r="H73" i="4"/>
  <c r="H74" i="4"/>
  <c r="H75" i="4"/>
  <c r="H70" i="4"/>
  <c r="B114" i="4" l="1"/>
  <c r="B115" i="4"/>
  <c r="B116" i="4"/>
  <c r="B117" i="4"/>
  <c r="I70" i="4"/>
  <c r="I81" i="4"/>
  <c r="I89" i="4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<sst xmlns="http://schemas.openxmlformats.org/spreadsheetml/2006/main" count="5277" uniqueCount="943">
  <si>
    <t>Contoso — Müşteri Sipariş Ekonomisi</t>
  </si>
  <si>
    <t>2026 ilk yarı siparişleri; maliyet, hizmet yükü ve tahsilat davranışı. Tüm rakamlar örnek veridir.</t>
  </si>
  <si>
    <t>Sipariş No</t>
  </si>
  <si>
    <t>Tarih</t>
  </si>
  <si>
    <t>Müşteri No</t>
  </si>
  <si>
    <t>Müşteri</t>
  </si>
  <si>
    <t>Sektör</t>
  </si>
  <si>
    <t>Hesap Yöneticisi</t>
  </si>
  <si>
    <t>Ürün</t>
  </si>
  <si>
    <t>Satılan Adet</t>
  </si>
  <si>
    <t>Net Gelir</t>
  </si>
  <si>
    <t>SMM</t>
  </si>
  <si>
    <t>Lojistik</t>
  </si>
  <si>
    <t>Destek Saati</t>
  </si>
  <si>
    <t>Ödeme Günü</t>
  </si>
  <si>
    <t>İade Adedi</t>
  </si>
  <si>
    <t>İskonto</t>
  </si>
  <si>
    <t>S-2026-00001</t>
  </si>
  <si>
    <t>M-045</t>
  </si>
  <si>
    <t>Eksen Endüstri 3</t>
  </si>
  <si>
    <t>Ceren Aksoy</t>
  </si>
  <si>
    <t>Alfa Panel</t>
  </si>
  <si>
    <t>S-2026-00002</t>
  </si>
  <si>
    <t>M-009</t>
  </si>
  <si>
    <t>İdea Gıda 1</t>
  </si>
  <si>
    <t>Beta Modül</t>
  </si>
  <si>
    <t>S-2026-00003</t>
  </si>
  <si>
    <t>M-046</t>
  </si>
  <si>
    <t>Fora Otomotiv 3</t>
  </si>
  <si>
    <t>Perakende</t>
  </si>
  <si>
    <t>Deniz Koç</t>
  </si>
  <si>
    <t>Gama Sensör</t>
  </si>
  <si>
    <t>S-2026-00004</t>
  </si>
  <si>
    <t>M-033</t>
  </si>
  <si>
    <t>Nehir Otomotiv 2</t>
  </si>
  <si>
    <t>Sigma Seri</t>
  </si>
  <si>
    <t>S-2026-00005</t>
  </si>
  <si>
    <t>M-022</t>
  </si>
  <si>
    <t>Boreal Gıda 2</t>
  </si>
  <si>
    <t>S-2026-00006</t>
  </si>
  <si>
    <t>M-053</t>
  </si>
  <si>
    <t>Nehir Gıda 3</t>
  </si>
  <si>
    <t>Gıda</t>
  </si>
  <si>
    <t>Ece Şahin</t>
  </si>
  <si>
    <t>S-2026-00007</t>
  </si>
  <si>
    <t>M-054</t>
  </si>
  <si>
    <t>Orion Teknoloji 3</t>
  </si>
  <si>
    <t>Otomotiv</t>
  </si>
  <si>
    <t>Mert Arslan</t>
  </si>
  <si>
    <t>S-2026-00008</t>
  </si>
  <si>
    <t>M-042</t>
  </si>
  <si>
    <t>Boreal Teknoloji 3</t>
  </si>
  <si>
    <t>S-2026-00009</t>
  </si>
  <si>
    <t>M-039</t>
  </si>
  <si>
    <t>Ufuk Otomotiv 2</t>
  </si>
  <si>
    <t>S-2026-00010</t>
  </si>
  <si>
    <t>M-019</t>
  </si>
  <si>
    <t>Ufuk Endüstri 1</t>
  </si>
  <si>
    <t>Üretim</t>
  </si>
  <si>
    <t>Aylin Demir</t>
  </si>
  <si>
    <t>S-2026-00011</t>
  </si>
  <si>
    <t>M-040</t>
  </si>
  <si>
    <t>Vadi Gıda 2</t>
  </si>
  <si>
    <t>S-2026-00012</t>
  </si>
  <si>
    <t>M-049</t>
  </si>
  <si>
    <t>İdea Lojistik 3</t>
  </si>
  <si>
    <t>S-2026-00013</t>
  </si>
  <si>
    <t>M-029</t>
  </si>
  <si>
    <t>İdea Teknoloji 2</t>
  </si>
  <si>
    <t>S-2026-00014</t>
  </si>
  <si>
    <t>M-032</t>
  </si>
  <si>
    <t>Mavi Endüstri 2</t>
  </si>
  <si>
    <t>Enerji</t>
  </si>
  <si>
    <t>Burak Yalçın</t>
  </si>
  <si>
    <t>S-2026-00015</t>
  </si>
  <si>
    <t>M-023</t>
  </si>
  <si>
    <t>Çınar Teknoloji 2</t>
  </si>
  <si>
    <t>S-2026-00016</t>
  </si>
  <si>
    <t>M-060</t>
  </si>
  <si>
    <t>Vadi Teknoloji 3</t>
  </si>
  <si>
    <t>S-2026-00017</t>
  </si>
  <si>
    <t>S-2026-00018</t>
  </si>
  <si>
    <t>S-2026-00019</t>
  </si>
  <si>
    <t>M-057</t>
  </si>
  <si>
    <t>Sentez Endüstri 3</t>
  </si>
  <si>
    <t>S-2026-00020</t>
  </si>
  <si>
    <t>M-024</t>
  </si>
  <si>
    <t>Doruk Lojistik 2</t>
  </si>
  <si>
    <t>S-2026-00021</t>
  </si>
  <si>
    <t>M-056</t>
  </si>
  <si>
    <t>Rota Enerji 3</t>
  </si>
  <si>
    <t>S-2026-00022</t>
  </si>
  <si>
    <t>S-2026-00023</t>
  </si>
  <si>
    <t>M-002</t>
  </si>
  <si>
    <t>Boreal Otomotiv 1</t>
  </si>
  <si>
    <t>S-2026-00024</t>
  </si>
  <si>
    <t>S-2026-00025</t>
  </si>
  <si>
    <t>S-2026-00026</t>
  </si>
  <si>
    <t>S-2026-00027</t>
  </si>
  <si>
    <t>M-016</t>
  </si>
  <si>
    <t>Rota Teknoloji 1</t>
  </si>
  <si>
    <t>S-2026-00028</t>
  </si>
  <si>
    <t>M-034</t>
  </si>
  <si>
    <t>Orion Gıda 2</t>
  </si>
  <si>
    <t>S-2026-00029</t>
  </si>
  <si>
    <t>M-015</t>
  </si>
  <si>
    <t>Pera Gıda 1</t>
  </si>
  <si>
    <t>S-2026-00030</t>
  </si>
  <si>
    <t>M-011</t>
  </si>
  <si>
    <t>Liman Lojistik 1</t>
  </si>
  <si>
    <t>S-2026-00031</t>
  </si>
  <si>
    <t>S-2026-00032</t>
  </si>
  <si>
    <t>S-2026-00033</t>
  </si>
  <si>
    <t>S-2026-00034</t>
  </si>
  <si>
    <t>M-044</t>
  </si>
  <si>
    <t>Doruk Enerji 3</t>
  </si>
  <si>
    <t>S-2026-00035</t>
  </si>
  <si>
    <t>M-059</t>
  </si>
  <si>
    <t>Ufuk Gıda 3</t>
  </si>
  <si>
    <t>S-2026-00036</t>
  </si>
  <si>
    <t>M-047</t>
  </si>
  <si>
    <t>Güven Gıda 3</t>
  </si>
  <si>
    <t>S-2026-00037</t>
  </si>
  <si>
    <t>M-030</t>
  </si>
  <si>
    <t>Kuzey Lojistik 2</t>
  </si>
  <si>
    <t>S-2026-00038</t>
  </si>
  <si>
    <t>M-013</t>
  </si>
  <si>
    <t>Nehir Endüstri 1</t>
  </si>
  <si>
    <t>S-2026-00039</t>
  </si>
  <si>
    <t>M-043</t>
  </si>
  <si>
    <t>Çınar Lojistik 3</t>
  </si>
  <si>
    <t>S-2026-00040</t>
  </si>
  <si>
    <t>M-026</t>
  </si>
  <si>
    <t>Fora Endüstri 2</t>
  </si>
  <si>
    <t>S-2026-00041</t>
  </si>
  <si>
    <t>M-020</t>
  </si>
  <si>
    <t>Vadi Otomotiv 1</t>
  </si>
  <si>
    <t>S-2026-00042</t>
  </si>
  <si>
    <t>S-2026-00043</t>
  </si>
  <si>
    <t>S-2026-00044</t>
  </si>
  <si>
    <t>M-017</t>
  </si>
  <si>
    <t>Sentez Lojistik 1</t>
  </si>
  <si>
    <t>S-2026-00045</t>
  </si>
  <si>
    <t>S-2026-00046</t>
  </si>
  <si>
    <t>M-035</t>
  </si>
  <si>
    <t>Pera Teknoloji 2</t>
  </si>
  <si>
    <t>S-2026-00047</t>
  </si>
  <si>
    <t>M-036</t>
  </si>
  <si>
    <t>Rota Lojistik 2</t>
  </si>
  <si>
    <t>S-2026-00048</t>
  </si>
  <si>
    <t>S-2026-00049</t>
  </si>
  <si>
    <t>S-2026-00050</t>
  </si>
  <si>
    <t>M-038</t>
  </si>
  <si>
    <t>Tuna Endüstri 2</t>
  </si>
  <si>
    <t>S-2026-00051</t>
  </si>
  <si>
    <t>S-2026-00052</t>
  </si>
  <si>
    <t>M-003</t>
  </si>
  <si>
    <t>Çınar Gıda 1</t>
  </si>
  <si>
    <t>S-2026-00053</t>
  </si>
  <si>
    <t>M-018</t>
  </si>
  <si>
    <t>Tuna Enerji 1</t>
  </si>
  <si>
    <t>S-2026-00054</t>
  </si>
  <si>
    <t>M-004</t>
  </si>
  <si>
    <t>Doruk Teknoloji 1</t>
  </si>
  <si>
    <t>S-2026-00055</t>
  </si>
  <si>
    <t>S-2026-00056</t>
  </si>
  <si>
    <t>S-2026-00057</t>
  </si>
  <si>
    <t>S-2026-00058</t>
  </si>
  <si>
    <t>M-007</t>
  </si>
  <si>
    <t>Güven Endüstri 1</t>
  </si>
  <si>
    <t>S-2026-00059</t>
  </si>
  <si>
    <t>S-2026-00060</t>
  </si>
  <si>
    <t>M-012</t>
  </si>
  <si>
    <t>Mavi Enerji 1</t>
  </si>
  <si>
    <t>S-2026-00061</t>
  </si>
  <si>
    <t>S-2026-00062</t>
  </si>
  <si>
    <t>S-2026-00063</t>
  </si>
  <si>
    <t>S-2026-00064</t>
  </si>
  <si>
    <t>M-027</t>
  </si>
  <si>
    <t>Güven Otomotiv 2</t>
  </si>
  <si>
    <t>S-2026-00065</t>
  </si>
  <si>
    <t>S-2026-00066</t>
  </si>
  <si>
    <t>S-2026-00067</t>
  </si>
  <si>
    <t>S-2026-00068</t>
  </si>
  <si>
    <t>S-2026-00069</t>
  </si>
  <si>
    <t>S-2026-00070</t>
  </si>
  <si>
    <t>S-2026-00071</t>
  </si>
  <si>
    <t>S-2026-00072</t>
  </si>
  <si>
    <t>S-2026-00073</t>
  </si>
  <si>
    <t>S-2026-00074</t>
  </si>
  <si>
    <t>M-051</t>
  </si>
  <si>
    <t>Liman Endüstri 3</t>
  </si>
  <si>
    <t>S-2026-00075</t>
  </si>
  <si>
    <t>S-2026-00076</t>
  </si>
  <si>
    <t>S-2026-00077</t>
  </si>
  <si>
    <t>S-2026-00078</t>
  </si>
  <si>
    <t>S-2026-00079</t>
  </si>
  <si>
    <t>S-2026-00080</t>
  </si>
  <si>
    <t>M-008</t>
  </si>
  <si>
    <t>Hazar Otomotiv 1</t>
  </si>
  <si>
    <t>S-2026-00081</t>
  </si>
  <si>
    <t>S-2026-00082</t>
  </si>
  <si>
    <t>S-2026-00083</t>
  </si>
  <si>
    <t>M-058</t>
  </si>
  <si>
    <t>Tuna Otomotiv 3</t>
  </si>
  <si>
    <t>S-2026-00084</t>
  </si>
  <si>
    <t>M-014</t>
  </si>
  <si>
    <t>Orion Otomotiv 1</t>
  </si>
  <si>
    <t>S-2026-00085</t>
  </si>
  <si>
    <t>M-001</t>
  </si>
  <si>
    <t>Atlas Endüstri 1</t>
  </si>
  <si>
    <t>S-2026-00086</t>
  </si>
  <si>
    <t>M-055</t>
  </si>
  <si>
    <t>Pera Lojistik 3</t>
  </si>
  <si>
    <t>S-2026-00087</t>
  </si>
  <si>
    <t>S-2026-00088</t>
  </si>
  <si>
    <t>S-2026-00089</t>
  </si>
  <si>
    <t>S-2026-00090</t>
  </si>
  <si>
    <t>S-2026-00091</t>
  </si>
  <si>
    <t>M-021</t>
  </si>
  <si>
    <t>Atlas Otomotiv 2</t>
  </si>
  <si>
    <t>S-2026-00092</t>
  </si>
  <si>
    <t>S-2026-00093</t>
  </si>
  <si>
    <t>S-2026-00094</t>
  </si>
  <si>
    <t>S-2026-00095</t>
  </si>
  <si>
    <t>S-2026-00096</t>
  </si>
  <si>
    <t>S-2026-00097</t>
  </si>
  <si>
    <t>S-2026-00098</t>
  </si>
  <si>
    <t>S-2026-00099</t>
  </si>
  <si>
    <t>S-2026-00100</t>
  </si>
  <si>
    <t>S-2026-00101</t>
  </si>
  <si>
    <t>S-2026-00102</t>
  </si>
  <si>
    <t>M-006</t>
  </si>
  <si>
    <t>Fora Enerji 1</t>
  </si>
  <si>
    <t>S-2026-00103</t>
  </si>
  <si>
    <t>S-2026-00104</t>
  </si>
  <si>
    <t>M-041</t>
  </si>
  <si>
    <t>Atlas Gıda 3</t>
  </si>
  <si>
    <t>S-2026-00105</t>
  </si>
  <si>
    <t>M-050</t>
  </si>
  <si>
    <t>Kuzey Enerji 3</t>
  </si>
  <si>
    <t>S-2026-00106</t>
  </si>
  <si>
    <t>M-048</t>
  </si>
  <si>
    <t>Hazar Teknoloji 3</t>
  </si>
  <si>
    <t>S-2026-00107</t>
  </si>
  <si>
    <t>S-2026-00108</t>
  </si>
  <si>
    <t>S-2026-00109</t>
  </si>
  <si>
    <t>S-2026-00110</t>
  </si>
  <si>
    <t>S-2026-00111</t>
  </si>
  <si>
    <t>S-2026-00112</t>
  </si>
  <si>
    <t>M-025</t>
  </si>
  <si>
    <t>Eksen Enerji 2</t>
  </si>
  <si>
    <t>S-2026-00113</t>
  </si>
  <si>
    <t>S-2026-00114</t>
  </si>
  <si>
    <t>S-2026-00115</t>
  </si>
  <si>
    <t>S-2026-00116</t>
  </si>
  <si>
    <t>M-031</t>
  </si>
  <si>
    <t>Liman Enerji 2</t>
  </si>
  <si>
    <t>S-2026-00117</t>
  </si>
  <si>
    <t>S-2026-00118</t>
  </si>
  <si>
    <t>S-2026-00119</t>
  </si>
  <si>
    <t>S-2026-00120</t>
  </si>
  <si>
    <t>S-2026-00121</t>
  </si>
  <si>
    <t>S-2026-00122</t>
  </si>
  <si>
    <t>S-2026-00123</t>
  </si>
  <si>
    <t>S-2026-00124</t>
  </si>
  <si>
    <t>S-2026-00125</t>
  </si>
  <si>
    <t>S-2026-00126</t>
  </si>
  <si>
    <t>S-2026-00127</t>
  </si>
  <si>
    <t>S-2026-00128</t>
  </si>
  <si>
    <t>S-2026-00129</t>
  </si>
  <si>
    <t>S-2026-00130</t>
  </si>
  <si>
    <t>M-028</t>
  </si>
  <si>
    <t>Hazar Gıda 2</t>
  </si>
  <si>
    <t>S-2026-00131</t>
  </si>
  <si>
    <t>S-2026-00132</t>
  </si>
  <si>
    <t>S-2026-00133</t>
  </si>
  <si>
    <t>S-2026-00134</t>
  </si>
  <si>
    <t>S-2026-00135</t>
  </si>
  <si>
    <t>S-2026-00136</t>
  </si>
  <si>
    <t>S-2026-00137</t>
  </si>
  <si>
    <t>S-2026-00138</t>
  </si>
  <si>
    <t>S-2026-00139</t>
  </si>
  <si>
    <t>M-005</t>
  </si>
  <si>
    <t>Eksen Lojistik 1</t>
  </si>
  <si>
    <t>S-2026-00140</t>
  </si>
  <si>
    <t>S-2026-00141</t>
  </si>
  <si>
    <t>S-2026-00142</t>
  </si>
  <si>
    <t>S-2026-00143</t>
  </si>
  <si>
    <t>S-2026-00144</t>
  </si>
  <si>
    <t>S-2026-00145</t>
  </si>
  <si>
    <t>S-2026-00146</t>
  </si>
  <si>
    <t>S-2026-00147</t>
  </si>
  <si>
    <t>S-2026-00148</t>
  </si>
  <si>
    <t>S-2026-00149</t>
  </si>
  <si>
    <t>S-2026-00150</t>
  </si>
  <si>
    <t>S-2026-00151</t>
  </si>
  <si>
    <t>S-2026-00152</t>
  </si>
  <si>
    <t>S-2026-00153</t>
  </si>
  <si>
    <t>S-2026-00154</t>
  </si>
  <si>
    <t>S-2026-00155</t>
  </si>
  <si>
    <t>S-2026-00156</t>
  </si>
  <si>
    <t>S-2026-00157</t>
  </si>
  <si>
    <t>S-2026-00158</t>
  </si>
  <si>
    <t>S-2026-00159</t>
  </si>
  <si>
    <t>S-2026-00160</t>
  </si>
  <si>
    <t>S-2026-00161</t>
  </si>
  <si>
    <t>S-2026-00162</t>
  </si>
  <si>
    <t>S-2026-00163</t>
  </si>
  <si>
    <t>S-2026-00164</t>
  </si>
  <si>
    <t>S-2026-00165</t>
  </si>
  <si>
    <t>S-2026-00166</t>
  </si>
  <si>
    <t>S-2026-00167</t>
  </si>
  <si>
    <t>S-2026-00168</t>
  </si>
  <si>
    <t>S-2026-00169</t>
  </si>
  <si>
    <t>S-2026-00170</t>
  </si>
  <si>
    <t>S-2026-00171</t>
  </si>
  <si>
    <t>S-2026-00172</t>
  </si>
  <si>
    <t>S-2026-00173</t>
  </si>
  <si>
    <t>S-2026-00174</t>
  </si>
  <si>
    <t>S-2026-00175</t>
  </si>
  <si>
    <t>S-2026-00176</t>
  </si>
  <si>
    <t>S-2026-00177</t>
  </si>
  <si>
    <t>M-052</t>
  </si>
  <si>
    <t>Mavi Otomotiv 3</t>
  </si>
  <si>
    <t>S-2026-00178</t>
  </si>
  <si>
    <t>S-2026-00179</t>
  </si>
  <si>
    <t>S-2026-00180</t>
  </si>
  <si>
    <t>S-2026-00181</t>
  </si>
  <si>
    <t>S-2026-00182</t>
  </si>
  <si>
    <t>S-2026-00183</t>
  </si>
  <si>
    <t>S-2026-00184</t>
  </si>
  <si>
    <t>S-2026-00185</t>
  </si>
  <si>
    <t>S-2026-00186</t>
  </si>
  <si>
    <t>S-2026-00187</t>
  </si>
  <si>
    <t>S-2026-00188</t>
  </si>
  <si>
    <t>S-2026-00189</t>
  </si>
  <si>
    <t>S-2026-00190</t>
  </si>
  <si>
    <t>S-2026-00191</t>
  </si>
  <si>
    <t>S-2026-00192</t>
  </si>
  <si>
    <t>S-2026-00193</t>
  </si>
  <si>
    <t>S-2026-00194</t>
  </si>
  <si>
    <t>S-2026-00195</t>
  </si>
  <si>
    <t>S-2026-00196</t>
  </si>
  <si>
    <t>S-2026-00197</t>
  </si>
  <si>
    <t>S-2026-00198</t>
  </si>
  <si>
    <t>S-2026-00199</t>
  </si>
  <si>
    <t>S-2026-00200</t>
  </si>
  <si>
    <t>S-2026-00201</t>
  </si>
  <si>
    <t>S-2026-00202</t>
  </si>
  <si>
    <t>S-2026-00203</t>
  </si>
  <si>
    <t>S-2026-00204</t>
  </si>
  <si>
    <t>S-2026-00205</t>
  </si>
  <si>
    <t>S-2026-00206</t>
  </si>
  <si>
    <t>S-2026-00207</t>
  </si>
  <si>
    <t>S-2026-00208</t>
  </si>
  <si>
    <t>S-2026-00209</t>
  </si>
  <si>
    <t>S-2026-00210</t>
  </si>
  <si>
    <t>S-2026-00211</t>
  </si>
  <si>
    <t>S-2026-00212</t>
  </si>
  <si>
    <t>S-2026-00213</t>
  </si>
  <si>
    <t>S-2026-00214</t>
  </si>
  <si>
    <t>S-2026-00215</t>
  </si>
  <si>
    <t>S-2026-00216</t>
  </si>
  <si>
    <t>M-010</t>
  </si>
  <si>
    <t>Kuzey Teknoloji 1</t>
  </si>
  <si>
    <t>S-2026-00217</t>
  </si>
  <si>
    <t>S-2026-00218</t>
  </si>
  <si>
    <t>S-2026-00219</t>
  </si>
  <si>
    <t>S-2026-00220</t>
  </si>
  <si>
    <t>S-2026-00221</t>
  </si>
  <si>
    <t>S-2026-00222</t>
  </si>
  <si>
    <t>S-2026-00223</t>
  </si>
  <si>
    <t>S-2026-00224</t>
  </si>
  <si>
    <t>S-2026-00225</t>
  </si>
  <si>
    <t>S-2026-00226</t>
  </si>
  <si>
    <t>S-2026-00227</t>
  </si>
  <si>
    <t>S-2026-00228</t>
  </si>
  <si>
    <t>S-2026-00229</t>
  </si>
  <si>
    <t>S-2026-00230</t>
  </si>
  <si>
    <t>S-2026-00231</t>
  </si>
  <si>
    <t>S-2026-00232</t>
  </si>
  <si>
    <t>M-037</t>
  </si>
  <si>
    <t>Sentez Enerji 2</t>
  </si>
  <si>
    <t>S-2026-00233</t>
  </si>
  <si>
    <t>S-2026-00234</t>
  </si>
  <si>
    <t>S-2026-00235</t>
  </si>
  <si>
    <t>S-2026-00236</t>
  </si>
  <si>
    <t>S-2026-00237</t>
  </si>
  <si>
    <t>S-2026-00238</t>
  </si>
  <si>
    <t>S-2026-00239</t>
  </si>
  <si>
    <t>S-2026-00240</t>
  </si>
  <si>
    <t>S-2026-00241</t>
  </si>
  <si>
    <t>S-2026-00242</t>
  </si>
  <si>
    <t>S-2026-00243</t>
  </si>
  <si>
    <t>S-2026-00244</t>
  </si>
  <si>
    <t>S-2026-00245</t>
  </si>
  <si>
    <t>S-2026-00246</t>
  </si>
  <si>
    <t>S-2026-00247</t>
  </si>
  <si>
    <t>S-2026-00248</t>
  </si>
  <si>
    <t>S-2026-00249</t>
  </si>
  <si>
    <t>S-2026-00250</t>
  </si>
  <si>
    <t>S-2026-00251</t>
  </si>
  <si>
    <t>S-2026-00252</t>
  </si>
  <si>
    <t>S-2026-00253</t>
  </si>
  <si>
    <t>S-2026-00254</t>
  </si>
  <si>
    <t>S-2026-00255</t>
  </si>
  <si>
    <t>S-2026-00256</t>
  </si>
  <si>
    <t>S-2026-00257</t>
  </si>
  <si>
    <t>S-2026-00258</t>
  </si>
  <si>
    <t>S-2026-00259</t>
  </si>
  <si>
    <t>S-2026-00260</t>
  </si>
  <si>
    <t>S-2026-00261</t>
  </si>
  <si>
    <t>S-2026-00262</t>
  </si>
  <si>
    <t>S-2026-00263</t>
  </si>
  <si>
    <t>S-2026-00264</t>
  </si>
  <si>
    <t>S-2026-00265</t>
  </si>
  <si>
    <t>S-2026-00266</t>
  </si>
  <si>
    <t>S-2026-00267</t>
  </si>
  <si>
    <t>S-2026-00268</t>
  </si>
  <si>
    <t>S-2026-00269</t>
  </si>
  <si>
    <t>S-2026-00270</t>
  </si>
  <si>
    <t>S-2026-00271</t>
  </si>
  <si>
    <t>S-2026-00272</t>
  </si>
  <si>
    <t>S-2026-00273</t>
  </si>
  <si>
    <t>S-2026-00274</t>
  </si>
  <si>
    <t>S-2026-00275</t>
  </si>
  <si>
    <t>S-2026-00276</t>
  </si>
  <si>
    <t>S-2026-00277</t>
  </si>
  <si>
    <t>S-2026-00278</t>
  </si>
  <si>
    <t>S-2026-00279</t>
  </si>
  <si>
    <t>S-2026-00280</t>
  </si>
  <si>
    <t>S-2026-00281</t>
  </si>
  <si>
    <t>S-2026-00282</t>
  </si>
  <si>
    <t>S-2026-00283</t>
  </si>
  <si>
    <t>S-2026-00284</t>
  </si>
  <si>
    <t>S-2026-00285</t>
  </si>
  <si>
    <t>S-2026-00286</t>
  </si>
  <si>
    <t>S-2026-00287</t>
  </si>
  <si>
    <t>S-2026-00288</t>
  </si>
  <si>
    <t>S-2026-00289</t>
  </si>
  <si>
    <t>S-2026-00290</t>
  </si>
  <si>
    <t>S-2026-00291</t>
  </si>
  <si>
    <t>S-2026-00292</t>
  </si>
  <si>
    <t>S-2026-00293</t>
  </si>
  <si>
    <t>S-2026-00294</t>
  </si>
  <si>
    <t>S-2026-00295</t>
  </si>
  <si>
    <t>S-2026-00296</t>
  </si>
  <si>
    <t>S-2026-00297</t>
  </si>
  <si>
    <t>S-2026-00298</t>
  </si>
  <si>
    <t>S-2026-00299</t>
  </si>
  <si>
    <t>S-2026-00300</t>
  </si>
  <si>
    <t>S-2026-00301</t>
  </si>
  <si>
    <t>S-2026-00302</t>
  </si>
  <si>
    <t>S-2026-00303</t>
  </si>
  <si>
    <t>S-2026-00304</t>
  </si>
  <si>
    <t>S-2026-00305</t>
  </si>
  <si>
    <t>S-2026-00306</t>
  </si>
  <si>
    <t>S-2026-00307</t>
  </si>
  <si>
    <t>S-2026-00308</t>
  </si>
  <si>
    <t>S-2026-00309</t>
  </si>
  <si>
    <t>S-2026-00310</t>
  </si>
  <si>
    <t>S-2026-00311</t>
  </si>
  <si>
    <t>S-2026-00312</t>
  </si>
  <si>
    <t>S-2026-00313</t>
  </si>
  <si>
    <t>S-2026-00314</t>
  </si>
  <si>
    <t>S-2026-00315</t>
  </si>
  <si>
    <t>S-2026-00316</t>
  </si>
  <si>
    <t>S-2026-00317</t>
  </si>
  <si>
    <t>S-2026-00318</t>
  </si>
  <si>
    <t>S-2026-00319</t>
  </si>
  <si>
    <t>S-2026-00320</t>
  </si>
  <si>
    <t>S-2026-00321</t>
  </si>
  <si>
    <t>S-2026-00322</t>
  </si>
  <si>
    <t>S-2026-00323</t>
  </si>
  <si>
    <t>S-2026-00324</t>
  </si>
  <si>
    <t>S-2026-00325</t>
  </si>
  <si>
    <t>S-2026-00326</t>
  </si>
  <si>
    <t>S-2026-00327</t>
  </si>
  <si>
    <t>S-2026-00328</t>
  </si>
  <si>
    <t>S-2026-00329</t>
  </si>
  <si>
    <t>S-2026-00330</t>
  </si>
  <si>
    <t>S-2026-00331</t>
  </si>
  <si>
    <t>S-2026-00332</t>
  </si>
  <si>
    <t>S-2026-00333</t>
  </si>
  <si>
    <t>S-2026-00334</t>
  </si>
  <si>
    <t>S-2026-00335</t>
  </si>
  <si>
    <t>S-2026-00336</t>
  </si>
  <si>
    <t>S-2026-00337</t>
  </si>
  <si>
    <t>S-2026-00338</t>
  </si>
  <si>
    <t>S-2026-00339</t>
  </si>
  <si>
    <t>S-2026-00340</t>
  </si>
  <si>
    <t>S-2026-00341</t>
  </si>
  <si>
    <t>S-2026-00342</t>
  </si>
  <si>
    <t>S-2026-00343</t>
  </si>
  <si>
    <t>S-2026-00344</t>
  </si>
  <si>
    <t>S-2026-00345</t>
  </si>
  <si>
    <t>S-2026-00346</t>
  </si>
  <si>
    <t>S-2026-00347</t>
  </si>
  <si>
    <t>S-2026-00348</t>
  </si>
  <si>
    <t>S-2026-00349</t>
  </si>
  <si>
    <t>S-2026-00350</t>
  </si>
  <si>
    <t>S-2026-00351</t>
  </si>
  <si>
    <t>S-2026-00352</t>
  </si>
  <si>
    <t>S-2026-00353</t>
  </si>
  <si>
    <t>S-2026-00354</t>
  </si>
  <si>
    <t>S-2026-00355</t>
  </si>
  <si>
    <t>S-2026-00356</t>
  </si>
  <si>
    <t>S-2026-00357</t>
  </si>
  <si>
    <t>S-2026-00358</t>
  </si>
  <si>
    <t>S-2026-00359</t>
  </si>
  <si>
    <t>S-2026-00360</t>
  </si>
  <si>
    <t>S-2026-00361</t>
  </si>
  <si>
    <t>S-2026-00362</t>
  </si>
  <si>
    <t>S-2026-00363</t>
  </si>
  <si>
    <t>S-2026-00364</t>
  </si>
  <si>
    <t>S-2026-00365</t>
  </si>
  <si>
    <t>S-2026-00366</t>
  </si>
  <si>
    <t>S-2026-00367</t>
  </si>
  <si>
    <t>S-2026-00368</t>
  </si>
  <si>
    <t>S-2026-00369</t>
  </si>
  <si>
    <t>S-2026-00370</t>
  </si>
  <si>
    <t>S-2026-00371</t>
  </si>
  <si>
    <t>S-2026-00372</t>
  </si>
  <si>
    <t>S-2026-00373</t>
  </si>
  <si>
    <t>S-2026-00374</t>
  </si>
  <si>
    <t>S-2026-00375</t>
  </si>
  <si>
    <t>S-2026-00376</t>
  </si>
  <si>
    <t>S-2026-00377</t>
  </si>
  <si>
    <t>S-2026-00378</t>
  </si>
  <si>
    <t>S-2026-00379</t>
  </si>
  <si>
    <t>S-2026-00380</t>
  </si>
  <si>
    <t>S-2026-00381</t>
  </si>
  <si>
    <t>S-2026-00382</t>
  </si>
  <si>
    <t>S-2026-00383</t>
  </si>
  <si>
    <t>S-2026-00384</t>
  </si>
  <si>
    <t>S-2026-00385</t>
  </si>
  <si>
    <t>S-2026-00386</t>
  </si>
  <si>
    <t>S-2026-00387</t>
  </si>
  <si>
    <t>S-2026-00388</t>
  </si>
  <si>
    <t>S-2026-00389</t>
  </si>
  <si>
    <t>S-2026-00390</t>
  </si>
  <si>
    <t>S-2026-00391</t>
  </si>
  <si>
    <t>S-2026-00392</t>
  </si>
  <si>
    <t>S-2026-00393</t>
  </si>
  <si>
    <t>S-2026-00394</t>
  </si>
  <si>
    <t>S-2026-00395</t>
  </si>
  <si>
    <t>S-2026-00396</t>
  </si>
  <si>
    <t>S-2026-00397</t>
  </si>
  <si>
    <t>S-2026-00398</t>
  </si>
  <si>
    <t>S-2026-00399</t>
  </si>
  <si>
    <t>S-2026-00400</t>
  </si>
  <si>
    <t>S-2026-00401</t>
  </si>
  <si>
    <t>S-2026-00402</t>
  </si>
  <si>
    <t>S-2026-00403</t>
  </si>
  <si>
    <t>S-2026-00404</t>
  </si>
  <si>
    <t>S-2026-00405</t>
  </si>
  <si>
    <t>S-2026-00406</t>
  </si>
  <si>
    <t>S-2026-00407</t>
  </si>
  <si>
    <t>S-2026-00408</t>
  </si>
  <si>
    <t>S-2026-00409</t>
  </si>
  <si>
    <t>S-2026-00410</t>
  </si>
  <si>
    <t>S-2026-00411</t>
  </si>
  <si>
    <t>S-2026-00412</t>
  </si>
  <si>
    <t>S-2026-00413</t>
  </si>
  <si>
    <t>S-2026-00414</t>
  </si>
  <si>
    <t>S-2026-00415</t>
  </si>
  <si>
    <t>S-2026-00416</t>
  </si>
  <si>
    <t>S-2026-00417</t>
  </si>
  <si>
    <t>S-2026-00418</t>
  </si>
  <si>
    <t>S-2026-00419</t>
  </si>
  <si>
    <t>S-2026-00420</t>
  </si>
  <si>
    <t>S-2026-00421</t>
  </si>
  <si>
    <t>S-2026-00422</t>
  </si>
  <si>
    <t>S-2026-00423</t>
  </si>
  <si>
    <t>S-2026-00424</t>
  </si>
  <si>
    <t>S-2026-00425</t>
  </si>
  <si>
    <t>S-2026-00426</t>
  </si>
  <si>
    <t>S-2026-00427</t>
  </si>
  <si>
    <t>S-2026-00428</t>
  </si>
  <si>
    <t>S-2026-00429</t>
  </si>
  <si>
    <t>S-2026-00430</t>
  </si>
  <si>
    <t>S-2026-00431</t>
  </si>
  <si>
    <t>S-2026-00432</t>
  </si>
  <si>
    <t>S-2026-00433</t>
  </si>
  <si>
    <t>S-2026-00434</t>
  </si>
  <si>
    <t>S-2026-00435</t>
  </si>
  <si>
    <t>S-2026-00436</t>
  </si>
  <si>
    <t>S-2026-00437</t>
  </si>
  <si>
    <t>S-2026-00438</t>
  </si>
  <si>
    <t>S-2026-00439</t>
  </si>
  <si>
    <t>S-2026-00440</t>
  </si>
  <si>
    <t>S-2026-00441</t>
  </si>
  <si>
    <t>S-2026-00442</t>
  </si>
  <si>
    <t>S-2026-00443</t>
  </si>
  <si>
    <t>S-2026-00444</t>
  </si>
  <si>
    <t>S-2026-00445</t>
  </si>
  <si>
    <t>S-2026-00446</t>
  </si>
  <si>
    <t>S-2026-00447</t>
  </si>
  <si>
    <t>S-2026-00448</t>
  </si>
  <si>
    <t>S-2026-00449</t>
  </si>
  <si>
    <t>S-2026-00450</t>
  </si>
  <si>
    <t>S-2026-00451</t>
  </si>
  <si>
    <t>S-2026-00452</t>
  </si>
  <si>
    <t>S-2026-00453</t>
  </si>
  <si>
    <t>S-2026-00454</t>
  </si>
  <si>
    <t>S-2026-00455</t>
  </si>
  <si>
    <t>S-2026-00456</t>
  </si>
  <si>
    <t>S-2026-00457</t>
  </si>
  <si>
    <t>S-2026-00458</t>
  </si>
  <si>
    <t>S-2026-00459</t>
  </si>
  <si>
    <t>S-2026-00460</t>
  </si>
  <si>
    <t>S-2026-00461</t>
  </si>
  <si>
    <t>S-2026-00462</t>
  </si>
  <si>
    <t>S-2026-00463</t>
  </si>
  <si>
    <t>S-2026-00464</t>
  </si>
  <si>
    <t>S-2026-00465</t>
  </si>
  <si>
    <t>S-2026-00466</t>
  </si>
  <si>
    <t>S-2026-00467</t>
  </si>
  <si>
    <t>S-2026-00468</t>
  </si>
  <si>
    <t>S-2026-00469</t>
  </si>
  <si>
    <t>S-2026-00470</t>
  </si>
  <si>
    <t>S-2026-00471</t>
  </si>
  <si>
    <t>S-2026-00472</t>
  </si>
  <si>
    <t>S-2026-00473</t>
  </si>
  <si>
    <t>S-2026-00474</t>
  </si>
  <si>
    <t>S-2026-00475</t>
  </si>
  <si>
    <t>S-2026-00476</t>
  </si>
  <si>
    <t>S-2026-00477</t>
  </si>
  <si>
    <t>S-2026-00478</t>
  </si>
  <si>
    <t>S-2026-00479</t>
  </si>
  <si>
    <t>S-2026-00480</t>
  </si>
  <si>
    <t>S-2026-00481</t>
  </si>
  <si>
    <t>S-2026-00482</t>
  </si>
  <si>
    <t>S-2026-00483</t>
  </si>
  <si>
    <t>S-2026-00484</t>
  </si>
  <si>
    <t>S-2026-00485</t>
  </si>
  <si>
    <t>S-2026-00486</t>
  </si>
  <si>
    <t>S-2026-00487</t>
  </si>
  <si>
    <t>S-2026-00488</t>
  </si>
  <si>
    <t>S-2026-00489</t>
  </si>
  <si>
    <t>S-2026-00490</t>
  </si>
  <si>
    <t>S-2026-00491</t>
  </si>
  <si>
    <t>S-2026-00492</t>
  </si>
  <si>
    <t>S-2026-00493</t>
  </si>
  <si>
    <t>S-2026-00494</t>
  </si>
  <si>
    <t>S-2026-00495</t>
  </si>
  <si>
    <t>S-2026-00496</t>
  </si>
  <si>
    <t>S-2026-00497</t>
  </si>
  <si>
    <t>S-2026-00498</t>
  </si>
  <si>
    <t>S-2026-00499</t>
  </si>
  <si>
    <t>S-2026-00500</t>
  </si>
  <si>
    <t>S-2026-00501</t>
  </si>
  <si>
    <t>S-2026-00502</t>
  </si>
  <si>
    <t>S-2026-00503</t>
  </si>
  <si>
    <t>S-2026-00504</t>
  </si>
  <si>
    <t>S-2026-00505</t>
  </si>
  <si>
    <t>S-2026-00506</t>
  </si>
  <si>
    <t>S-2026-00507</t>
  </si>
  <si>
    <t>S-2026-00508</t>
  </si>
  <si>
    <t>S-2026-00509</t>
  </si>
  <si>
    <t>S-2026-00510</t>
  </si>
  <si>
    <t>S-2026-00511</t>
  </si>
  <si>
    <t>S-2026-00512</t>
  </si>
  <si>
    <t>S-2026-00513</t>
  </si>
  <si>
    <t>S-2026-00514</t>
  </si>
  <si>
    <t>S-2026-00515</t>
  </si>
  <si>
    <t>S-2026-00516</t>
  </si>
  <si>
    <t>S-2026-00517</t>
  </si>
  <si>
    <t>S-2026-00518</t>
  </si>
  <si>
    <t>S-2026-00519</t>
  </si>
  <si>
    <t>S-2026-00520</t>
  </si>
  <si>
    <t>S-2026-00521</t>
  </si>
  <si>
    <t>S-2026-00522</t>
  </si>
  <si>
    <t>S-2026-00523</t>
  </si>
  <si>
    <t>S-2026-00524</t>
  </si>
  <si>
    <t>S-2026-00525</t>
  </si>
  <si>
    <t>S-2026-00526</t>
  </si>
  <si>
    <t>S-2026-00527</t>
  </si>
  <si>
    <t>S-2026-00528</t>
  </si>
  <si>
    <t>S-2026-00529</t>
  </si>
  <si>
    <t>S-2026-00530</t>
  </si>
  <si>
    <t>S-2026-00531</t>
  </si>
  <si>
    <t>S-2026-00532</t>
  </si>
  <si>
    <t>S-2026-00533</t>
  </si>
  <si>
    <t>S-2026-00534</t>
  </si>
  <si>
    <t>S-2026-00535</t>
  </si>
  <si>
    <t>S-2026-00536</t>
  </si>
  <si>
    <t>S-2026-00537</t>
  </si>
  <si>
    <t>S-2026-00538</t>
  </si>
  <si>
    <t>S-2026-00539</t>
  </si>
  <si>
    <t>S-2026-00540</t>
  </si>
  <si>
    <t>S-2026-00541</t>
  </si>
  <si>
    <t>S-2026-00542</t>
  </si>
  <si>
    <t>S-2026-00543</t>
  </si>
  <si>
    <t>S-2026-00544</t>
  </si>
  <si>
    <t>S-2026-00545</t>
  </si>
  <si>
    <t>S-2026-00546</t>
  </si>
  <si>
    <t>S-2026-00547</t>
  </si>
  <si>
    <t>S-2026-00548</t>
  </si>
  <si>
    <t>S-2026-00549</t>
  </si>
  <si>
    <t>S-2026-00550</t>
  </si>
  <si>
    <t>S-2026-00551</t>
  </si>
  <si>
    <t>S-2026-00552</t>
  </si>
  <si>
    <t>S-2026-00553</t>
  </si>
  <si>
    <t>S-2026-00554</t>
  </si>
  <si>
    <t>S-2026-00555</t>
  </si>
  <si>
    <t>S-2026-00556</t>
  </si>
  <si>
    <t>S-2026-00557</t>
  </si>
  <si>
    <t>S-2026-00558</t>
  </si>
  <si>
    <t>S-2026-00559</t>
  </si>
  <si>
    <t>S-2026-00560</t>
  </si>
  <si>
    <t>S-2026-00561</t>
  </si>
  <si>
    <t>S-2026-00562</t>
  </si>
  <si>
    <t>S-2026-00563</t>
  </si>
  <si>
    <t>S-2026-00564</t>
  </si>
  <si>
    <t>S-2026-00565</t>
  </si>
  <si>
    <t>S-2026-00566</t>
  </si>
  <si>
    <t>S-2026-00567</t>
  </si>
  <si>
    <t>S-2026-00568</t>
  </si>
  <si>
    <t>S-2026-00569</t>
  </si>
  <si>
    <t>S-2026-00570</t>
  </si>
  <si>
    <t>S-2026-00571</t>
  </si>
  <si>
    <t>S-2026-00572</t>
  </si>
  <si>
    <t>S-2026-00573</t>
  </si>
  <si>
    <t>S-2026-00574</t>
  </si>
  <si>
    <t>S-2026-00575</t>
  </si>
  <si>
    <t>S-2026-00576</t>
  </si>
  <si>
    <t>S-2026-00577</t>
  </si>
  <si>
    <t>S-2026-00578</t>
  </si>
  <si>
    <t>S-2026-00579</t>
  </si>
  <si>
    <t>S-2026-00580</t>
  </si>
  <si>
    <t>S-2026-00581</t>
  </si>
  <si>
    <t>S-2026-00582</t>
  </si>
  <si>
    <t>S-2026-00583</t>
  </si>
  <si>
    <t>S-2026-00584</t>
  </si>
  <si>
    <t>S-2026-00585</t>
  </si>
  <si>
    <t>S-2026-00586</t>
  </si>
  <si>
    <t>S-2026-00587</t>
  </si>
  <si>
    <t>S-2026-00588</t>
  </si>
  <si>
    <t>S-2026-00589</t>
  </si>
  <si>
    <t>S-2026-00590</t>
  </si>
  <si>
    <t>S-2026-00591</t>
  </si>
  <si>
    <t>S-2026-00592</t>
  </si>
  <si>
    <t>S-2026-00593</t>
  </si>
  <si>
    <t>S-2026-00594</t>
  </si>
  <si>
    <t>S-2026-00595</t>
  </si>
  <si>
    <t>S-2026-00596</t>
  </si>
  <si>
    <t>S-2026-00597</t>
  </si>
  <si>
    <t>S-2026-00598</t>
  </si>
  <si>
    <t>S-2026-00599</t>
  </si>
  <si>
    <t>S-2026-00600</t>
  </si>
  <si>
    <t>S-2026-00601</t>
  </si>
  <si>
    <t>S-2026-00602</t>
  </si>
  <si>
    <t>S-2026-00603</t>
  </si>
  <si>
    <t>S-2026-00604</t>
  </si>
  <si>
    <t>S-2026-00605</t>
  </si>
  <si>
    <t>S-2026-00606</t>
  </si>
  <si>
    <t>S-2026-00607</t>
  </si>
  <si>
    <t>S-2026-00608</t>
  </si>
  <si>
    <t>S-2026-00609</t>
  </si>
  <si>
    <t>S-2026-00610</t>
  </si>
  <si>
    <t>S-2026-00611</t>
  </si>
  <si>
    <t>S-2026-00612</t>
  </si>
  <si>
    <t>S-2026-00613</t>
  </si>
  <si>
    <t>S-2026-00614</t>
  </si>
  <si>
    <t>S-2026-00615</t>
  </si>
  <si>
    <t>S-2026-00616</t>
  </si>
  <si>
    <t>S-2026-00617</t>
  </si>
  <si>
    <t>S-2026-00618</t>
  </si>
  <si>
    <t>S-2026-00619</t>
  </si>
  <si>
    <t>S-2026-00620</t>
  </si>
  <si>
    <t>S-2026-00621</t>
  </si>
  <si>
    <t>S-2026-00622</t>
  </si>
  <si>
    <t>S-2026-00623</t>
  </si>
  <si>
    <t>S-2026-00624</t>
  </si>
  <si>
    <t>S-2026-00625</t>
  </si>
  <si>
    <t>S-2026-00626</t>
  </si>
  <si>
    <t>S-2026-00627</t>
  </si>
  <si>
    <t>S-2026-00628</t>
  </si>
  <si>
    <t>S-2026-00629</t>
  </si>
  <si>
    <t>S-2026-00630</t>
  </si>
  <si>
    <t>S-2026-00631</t>
  </si>
  <si>
    <t>S-2026-00632</t>
  </si>
  <si>
    <t>S-2026-00633</t>
  </si>
  <si>
    <t>S-2026-00634</t>
  </si>
  <si>
    <t>S-2026-00635</t>
  </si>
  <si>
    <t>S-2026-00636</t>
  </si>
  <si>
    <t>S-2026-00637</t>
  </si>
  <si>
    <t>S-2026-00638</t>
  </si>
  <si>
    <t>S-2026-00639</t>
  </si>
  <si>
    <t>S-2026-00640</t>
  </si>
  <si>
    <t>S-2026-00641</t>
  </si>
  <si>
    <t>S-2026-00642</t>
  </si>
  <si>
    <t>S-2026-00643</t>
  </si>
  <si>
    <t>S-2026-00644</t>
  </si>
  <si>
    <t>S-2026-00645</t>
  </si>
  <si>
    <t>S-2026-00646</t>
  </si>
  <si>
    <t>S-2026-00647</t>
  </si>
  <si>
    <t>S-2026-00648</t>
  </si>
  <si>
    <t>S-2026-00649</t>
  </si>
  <si>
    <t>S-2026-00650</t>
  </si>
  <si>
    <t>S-2026-00651</t>
  </si>
  <si>
    <t>S-2026-00652</t>
  </si>
  <si>
    <t>S-2026-00653</t>
  </si>
  <si>
    <t>S-2026-00654</t>
  </si>
  <si>
    <t>S-2026-00655</t>
  </si>
  <si>
    <t>S-2026-00656</t>
  </si>
  <si>
    <t>S-2026-00657</t>
  </si>
  <si>
    <t>S-2026-00658</t>
  </si>
  <si>
    <t>S-2026-00659</t>
  </si>
  <si>
    <t>S-2026-00660</t>
  </si>
  <si>
    <t>S-2026-00661</t>
  </si>
  <si>
    <t>S-2026-00662</t>
  </si>
  <si>
    <t>S-2026-00663</t>
  </si>
  <si>
    <t>S-2026-00664</t>
  </si>
  <si>
    <t>S-2026-00665</t>
  </si>
  <si>
    <t>S-2026-00666</t>
  </si>
  <si>
    <t>S-2026-00667</t>
  </si>
  <si>
    <t>S-2026-00668</t>
  </si>
  <si>
    <t>S-2026-00669</t>
  </si>
  <si>
    <t>S-2026-00670</t>
  </si>
  <si>
    <t>S-2026-00671</t>
  </si>
  <si>
    <t>S-2026-00672</t>
  </si>
  <si>
    <t>S-2026-00673</t>
  </si>
  <si>
    <t>S-2026-00674</t>
  </si>
  <si>
    <t>S-2026-00675</t>
  </si>
  <si>
    <t>S-2026-00676</t>
  </si>
  <si>
    <t>S-2026-00677</t>
  </si>
  <si>
    <t>S-2026-00678</t>
  </si>
  <si>
    <t>S-2026-00679</t>
  </si>
  <si>
    <t>S-2026-00680</t>
  </si>
  <si>
    <t>S-2026-00681</t>
  </si>
  <si>
    <t>S-2026-00682</t>
  </si>
  <si>
    <t>S-2026-00683</t>
  </si>
  <si>
    <t>S-2026-00684</t>
  </si>
  <si>
    <t>S-2026-00685</t>
  </si>
  <si>
    <t>S-2026-00686</t>
  </si>
  <si>
    <t>S-2026-00687</t>
  </si>
  <si>
    <t>S-2026-00688</t>
  </si>
  <si>
    <t>S-2026-00689</t>
  </si>
  <si>
    <t>S-2026-00690</t>
  </si>
  <si>
    <t>S-2026-00691</t>
  </si>
  <si>
    <t>S-2026-00692</t>
  </si>
  <si>
    <t>S-2026-00693</t>
  </si>
  <si>
    <t>S-2026-00694</t>
  </si>
  <si>
    <t>S-2026-00695</t>
  </si>
  <si>
    <t>S-2026-00696</t>
  </si>
  <si>
    <t>S-2026-00697</t>
  </si>
  <si>
    <t>S-2026-00698</t>
  </si>
  <si>
    <t>S-2026-00699</t>
  </si>
  <si>
    <t>S-2026-00700</t>
  </si>
  <si>
    <t>S-2026-00701</t>
  </si>
  <si>
    <t>S-2026-00702</t>
  </si>
  <si>
    <t>S-2026-00703</t>
  </si>
  <si>
    <t>S-2026-00704</t>
  </si>
  <si>
    <t>S-2026-00705</t>
  </si>
  <si>
    <t>S-2026-00706</t>
  </si>
  <si>
    <t>S-2026-00707</t>
  </si>
  <si>
    <t>S-2026-00708</t>
  </si>
  <si>
    <t>S-2026-00709</t>
  </si>
  <si>
    <t>S-2026-00710</t>
  </si>
  <si>
    <t>S-2026-00711</t>
  </si>
  <si>
    <t>S-2026-00712</t>
  </si>
  <si>
    <t>S-2026-00713</t>
  </si>
  <si>
    <t>S-2026-00714</t>
  </si>
  <si>
    <t>S-2026-00715</t>
  </si>
  <si>
    <t>S-2026-00716</t>
  </si>
  <si>
    <t>S-2026-00717</t>
  </si>
  <si>
    <t>S-2026-00718</t>
  </si>
  <si>
    <t>S-2026-00719</t>
  </si>
  <si>
    <t>S-2026-00720</t>
  </si>
  <si>
    <t>Contoso — Müşteri Ana Verisi</t>
  </si>
  <si>
    <t>Hesap sahipliği ve sözleşme seviyeleri.</t>
  </si>
  <si>
    <t>Bölge</t>
  </si>
  <si>
    <t>Segment</t>
  </si>
  <si>
    <t>Sözleşme</t>
  </si>
  <si>
    <t>Marmara</t>
  </si>
  <si>
    <t>Orta Ölçek</t>
  </si>
  <si>
    <t>Standart</t>
  </si>
  <si>
    <t>Akdeniz</t>
  </si>
  <si>
    <t>KOBİ</t>
  </si>
  <si>
    <t>Temel</t>
  </si>
  <si>
    <t>Ege</t>
  </si>
  <si>
    <t>İç Anadolu</t>
  </si>
  <si>
    <t>Kurumsal</t>
  </si>
  <si>
    <t>Stratejik</t>
  </si>
  <si>
    <t>Karadeniz</t>
  </si>
  <si>
    <t>Müşteri değeri kuralları</t>
  </si>
  <si>
    <t>Analiz sırasında kullanılacak iş tanımları ve karar eşikleri.</t>
  </si>
  <si>
    <t>Konu</t>
  </si>
  <si>
    <t>Tanım</t>
  </si>
  <si>
    <t>Destek maliyeti</t>
  </si>
  <si>
    <t>Destek saatini ₺850 saatlik maliyetle değerleyin.</t>
  </si>
  <si>
    <t>Finansman yükü</t>
  </si>
  <si>
    <t>45 günü aşan tahsilat süresi için yıllık %36 finansman maliyeti uygulayın.</t>
  </si>
  <si>
    <t>Katkı marjı</t>
  </si>
  <si>
    <t>Net gelir − SMM − lojistik − destek maliyeti − finansman yükü.</t>
  </si>
  <si>
    <t>İade oranı</t>
  </si>
  <si>
    <t>Toplam İade Adedi / Toplam Satılan Adet olarak hesaplanır; sipariş satırı sayısına bölünmez.</t>
  </si>
  <si>
    <t>Karar</t>
  </si>
  <si>
    <t>Katkı marjı %26'nın altında kalan veya iade oranı %2'yi aşan hesapları görüşme listesine alın.</t>
  </si>
  <si>
    <t>Contoso — Müşteri Değer Analizi (Hesap Portföyü)</t>
  </si>
  <si>
    <t>60 müşteri için katkı marjı, maliyet bileşenleri ve görüşme önerileri. Tüm değerler canlı formüllerle hesaplanmıştır.</t>
  </si>
  <si>
    <t>Sipariş Sayısı</t>
  </si>
  <si>
    <t>Destek Maliyeti</t>
  </si>
  <si>
    <t>Finansman Yükü</t>
  </si>
  <si>
    <t>Toplam Maliyet</t>
  </si>
  <si>
    <t>Katkı Marjı (₺)</t>
  </si>
  <si>
    <t>Katkı Marjı (%)</t>
  </si>
  <si>
    <t>İade Oranı (%)</t>
  </si>
  <si>
    <t>Önerilen Görüşme Konusu</t>
  </si>
  <si>
    <t>Sektör Bazında Karşılaştırma</t>
  </si>
  <si>
    <t>Müşteri Sayısı</t>
  </si>
  <si>
    <t>Destek</t>
  </si>
  <si>
    <t>Finansman</t>
  </si>
  <si>
    <t>Görüşme Sayısı</t>
  </si>
  <si>
    <t>Sözleşme Seviyesi Bazında Karşılaştırma</t>
  </si>
  <si>
    <t>Hesap Yöneticisi Bazında Karşılaştırma</t>
  </si>
  <si>
    <t>Maliyet Etki Analizi — Hangi Maliyet Marjı Bozuyor?</t>
  </si>
  <si>
    <t>Maliyet Kalemi</t>
  </si>
  <si>
    <t>Toplam Tutar</t>
  </si>
  <si>
    <t>Ciro Payı (%)</t>
  </si>
  <si>
    <t>Açıklama</t>
  </si>
  <si>
    <t>SMM (Satılan Malın Maliyeti)</t>
  </si>
  <si>
    <t>Ürün maliyeti - en büyük kalem</t>
  </si>
  <si>
    <t>Teslimat ve depolama</t>
  </si>
  <si>
    <t>Destek Maliyeti (₺850/saat)</t>
  </si>
  <si>
    <t>Müşteri hizmeti saatleri</t>
  </si>
  <si>
    <t>Finansman Yükü (45+ gün, %36/yıl)</t>
  </si>
  <si>
    <t>Geç ödeme faiz maliyeti</t>
  </si>
  <si>
    <t>TOPLAM MALİYET</t>
  </si>
  <si>
    <t>Brüt marj = 1 - Toplam Maliyet Payı</t>
  </si>
  <si>
    <t>Özet İstatistikler</t>
  </si>
  <si>
    <t>Toplam Müşteri</t>
  </si>
  <si>
    <t>Toplam Sipariş</t>
  </si>
  <si>
    <t>Toplam Net Gelir</t>
  </si>
  <si>
    <t>Toplam Katkı Marjı (₺)</t>
  </si>
  <si>
    <t>Ortalama Katkı Marjı (%)</t>
  </si>
  <si>
    <t>Görüşme Gerektiren Müşteri</t>
  </si>
  <si>
    <t>Görüşme Hesapları Ciro Payı</t>
  </si>
  <si>
    <t>Ort. Marj - Görüşme Hesapları</t>
  </si>
  <si>
    <t>Ort. Marj - İzleme Hesapları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</si>
</sst>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\₺#,##0"/>
    <numFmt numFmtId="166" formatCode="0.0%"/>
  </numFmts>
  <fonts count="8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0"/>
      <color rgb="FF667085"/>
      <name val="Calibri"/>
    </font>
    <font>
      <b/>
      <sz val="11"/>
      <color rgb="FFFFFFFF"/>
      <name val="Calibri"/>
    </font>
    <font>
      <b/>
      <sz val="16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F4E79"/>
        <bgColor indexed="64"/>
      </patternFill>
    </fill>
    <fill>
      <patternFill patternType="solid">
        <fgColor rgb="FFD9E2F3"/>
        <bgColor indexed="64"/>
      </patternFill>
    </fill>
  </fills>
  <borders count="3">
    <border>
      <left/>
      <right/>
      <top/>
      <bottom/>
      <diagonal/>
    </border>
    <border>
      <left style="thin">
        <color rgb="FFD9DEE7"/>
      </left>
      <right style="thin">
        <color rgb="FFD9DEE7"/>
      </right>
      <top style="thin">
        <color rgb="FFD9DEE7"/>
      </top>
      <bottom style="thin">
        <color rgb="FFD9DEE7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4" borderId="0" xfId="0" applyFont="1" applyFill="1"/>
    <xf numFmtId="0" fontId="6" fillId="4" borderId="2" xfId="0" applyFont="1" applyFill="1" applyBorder="1"/>
    <xf numFmtId="165" fontId="0" fillId="0" borderId="0" xfId="0" applyNumberFormat="1"/>
    <xf numFmtId="166" fontId="0" fillId="0" borderId="0" xfId="0" applyNumberFormat="1"/>
    <xf numFmtId="0" fontId="5" fillId="0" borderId="0" xfId="0" applyFont="1"/>
    <xf numFmtId="3" fontId="0" fillId="0" borderId="0" xfId="0" applyNumberFormat="1"/>
    <xf numFmtId="165" fontId="6" fillId="0" borderId="0" xfId="0" applyNumberFormat="1" applyFont="1"/>
    <xf numFmtId="166" fontId="6" fillId="0" borderId="0" xfId="0" applyNumberFormat="1" applyFont="1"/>
    <xf numFmtId="10" fontId="0" fillId="0" borderId="0" xfId="0" applyNumberFormat="1"/>
    <xf numFmtId="0" fontId="0" fillId="0" borderId="0" xfId="0" applyAlignment="1"/>
    <xf numFmtId="0" fontId="7" fillId="3" borderId="0" xfId="0" applyFont="1" applyFill="1" applyAlignment="1"/>
    <xf numFmtId="0" fontId="4" fillId="3" borderId="0" xfId="0" applyFont="1" applyFill="1" applyAlignment="1"/>
    <xf numFmtId="0" fontId="5" fillId="0" borderId="0" xfId="0" applyFont="1" applyAlignment="1"/>
  </cellXfs>
  <cellStyles count="1">
    <cellStyle name="Normal" xfId="0" builtinId="0"/>
  </cellStyles>
  <dxfs count="15">
    <dxf>
      <numFmt numFmtId="0" formatCode="General"/>
    </dxf>
    <dxf>
      <numFmt numFmtId="14" formatCode="0.00%"/>
    </dxf>
    <dxf>
      <numFmt numFmtId="166" formatCode="0.0%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D9E2F3"/>
        </patternFill>
      </fill>
    </dxf>
    <dxf>
      <font>
        <color rgb="FF9C0006"/>
      </font>
      <fill>
        <patternFill patternType="solid">
          <fgColor indexed="64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usteriSiparisleri" displayName="MusteriSiparisleri" ref="A4:O724">
  <autoFilter ref="A4:O724" xr:uid="{00000000-0009-0000-0100-000001000000}"/>
  <tableColumns count="15">
    <tableColumn id="1" xr3:uid="{00000000-0010-0000-0000-000001000000}" name="Sipariş No"/>
    <tableColumn id="2" xr3:uid="{00000000-0010-0000-0000-000002000000}" name="Tarih"/>
    <tableColumn id="3" xr3:uid="{00000000-0010-0000-0000-000003000000}" name="Müşteri No"/>
    <tableColumn id="4" xr3:uid="{00000000-0010-0000-0000-000004000000}" name="Müşteri"/>
    <tableColumn id="5" xr3:uid="{00000000-0010-0000-0000-000005000000}" name="Sektör"/>
    <tableColumn id="6" xr3:uid="{00000000-0010-0000-0000-000006000000}" name="Hesap Yöneticisi"/>
    <tableColumn id="7" xr3:uid="{00000000-0010-0000-0000-000007000000}" name="Ürün"/>
    <tableColumn id="8" xr3:uid="{00000000-0010-0000-0000-000008000000}" name="Satılan Adet"/>
    <tableColumn id="9" xr3:uid="{00000000-0010-0000-0000-000009000000}" name="Net Gelir"/>
    <tableColumn id="10" xr3:uid="{00000000-0010-0000-0000-00000A000000}" name="SMM"/>
    <tableColumn id="11" xr3:uid="{00000000-0010-0000-0000-00000B000000}" name="Lojistik"/>
    <tableColumn id="12" xr3:uid="{00000000-0010-0000-0000-00000C000000}" name="Destek Saati"/>
    <tableColumn id="13" xr3:uid="{00000000-0010-0000-0000-00000D000000}" name="Ödeme Günü"/>
    <tableColumn id="14" xr3:uid="{00000000-0010-0000-0000-00000E000000}" name="İade Adedi"/>
    <tableColumn id="15" xr3:uid="{00000000-0010-0000-0000-00000F000000}" name="İskont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usteriAnaVerisi" displayName="MusteriAnaVerisi" ref="A4:G64">
  <autoFilter ref="A4:G64" xr:uid="{00000000-0009-0000-0100-000002000000}"/>
  <tableColumns count="7">
    <tableColumn id="1" xr3:uid="{00000000-0010-0000-0100-000001000000}" name="Müşteri No"/>
    <tableColumn id="2" xr3:uid="{00000000-0010-0000-0100-000002000000}" name="Müşteri"/>
    <tableColumn id="3" xr3:uid="{00000000-0010-0000-0100-000003000000}" name="Sektör"/>
    <tableColumn id="4" xr3:uid="{00000000-0010-0000-0100-000004000000}" name="Bölge"/>
    <tableColumn id="5" xr3:uid="{00000000-0010-0000-0100-000005000000}" name="Segment"/>
    <tableColumn id="6" xr3:uid="{00000000-0010-0000-0100-000006000000}" name="Hesap Yöneticisi"/>
    <tableColumn id="7" xr3:uid="{00000000-0010-0000-0100-000007000000}" name="Sözleş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sNotlari" displayName="IsNotlari" ref="A4:B9">
  <autoFilter ref="A4:B9" xr:uid="{00000000-0009-0000-0100-000003000000}"/>
  <tableColumns count="2">
    <tableColumn id="1" xr3:uid="{00000000-0010-0000-0200-000001000000}" name="Konu"/>
    <tableColumn id="2" xr3:uid="{00000000-0010-0000-0200-000002000000}" name="Tanım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11E9C-4157-4508-AE08-44B0FCCFE07C}" name="HesapAnalizi" displayName="HesapAnalizi" ref="A4:T64" totalsRowShown="0" headerRowDxfId="13" headerRowBorderDxfId="12">
  <autoFilter ref="A4:T64" xr:uid="{11F11E9C-4157-4508-AE08-44B0FCCFE07C}"/>
  <sortState xmlns:xlrd2="http://schemas.microsoft.com/office/spreadsheetml/2017/richdata2" ref="A5:S64">
    <sortCondition descending="1" ref="J5:J64"/>
  </sortState>
  <tableColumns count="20">
    <tableColumn id="1" xr3:uid="{098984F0-FC4B-4AFB-9008-4C0FCC72E5F8}" name="Müşteri No"/>
    <tableColumn id="2" xr3:uid="{7D81D01C-62BB-4382-AA5B-E9FAE1B58870}" name="Müşteri"/>
    <tableColumn id="3" xr3:uid="{E5D9E944-7BCB-4206-A5DE-929B60047AE4}" name="Sektör"/>
    <tableColumn id="4" xr3:uid="{A670FE73-1857-4C0D-9C0A-72CAC03AC49A}" name="Bölge"/>
    <tableColumn id="5" xr3:uid="{C52AB45F-3B23-4974-9F18-219160DFF223}" name="Segment"/>
    <tableColumn id="6" xr3:uid="{554C6C49-3CDC-469D-A7F6-A2F75DC15AB4}" name="Sözleşme"/>
    <tableColumn id="7" xr3:uid="{B3E127DF-5796-416B-921D-9C783A49CC2C}" name="Hesap Yöneticisi"/>
    <tableColumn id="8" xr3:uid="{7D48B84F-78CA-4844-B67B-5CCE2A0362D3}" name="Sipariş Sayısı" dataDxfId="11">
      <calculatedColumnFormula>COUNTIF(MusteriSiparisleri[Müşteri No],A5)</calculatedColumnFormula>
    </tableColumn>
    <tableColumn id="9" xr3:uid="{B9CC482E-3B7E-475A-ABAB-E661C4B93C44}" name="Satılan Adet" dataDxfId="10">
      <calculatedColumnFormula>SUMIF(MusteriSiparisleri[Müşteri No],A5,MusteriSiparisleri[Satılan Adet])</calculatedColumnFormula>
    </tableColumn>
    <tableColumn id="10" xr3:uid="{F23477B2-FCEE-4B6B-96C6-D6C9A25B0D52}" name="Net Gelir" dataDxfId="9">
      <calculatedColumnFormula>SUMIF(MusteriSiparisleri[Müşteri No],A5,MusteriSiparisleri[Net Gelir])</calculatedColumnFormula>
    </tableColumn>
    <tableColumn id="11" xr3:uid="{1E94FD81-15D6-4F86-B83A-4FF36A35E258}" name="SMM" dataDxfId="8">
      <calculatedColumnFormula>SUMIF(MusteriSiparisleri[Müşteri No],A5,MusteriSiparisleri[SMM])</calculatedColumnFormula>
    </tableColumn>
    <tableColumn id="12" xr3:uid="{116793A3-6D3C-45C3-94EF-710751929D05}" name="Lojistik" dataDxfId="7">
      <calculatedColumnFormula>SUMIF(MusteriSiparisleri[Müşteri No],A5,MusteriSiparisleri[Lojistik])</calculatedColumnFormula>
    </tableColumn>
    <tableColumn id="13" xr3:uid="{262D578F-FA2D-4365-9B4F-A2B4ED4F9E15}" name="Destek Maliyeti" dataDxfId="6">
      <calculatedColumnFormula>SUMIF(MusteriSiparisleri[Müşteri No],A5,MusteriSiparisleri[Destek Saati])*850</calculatedColumnFormula>
    </tableColumn>
    <tableColumn id="14" xr3:uid="{219D7EA5-0069-44A5-BECB-2845516AC255}" name="Finansman Yükü" dataDxfId="5">
      <calculatedColumnFormula array="1">SUMPRODUCT((MusteriSiparisleri[Müşteri No]=A5)*(MusteriSiparisleri[Ödeme Günü]&gt;45)*MusteriSiparisleri[Net Gelir]*(MusteriSiparisleri[Ödeme Günü]-45)/365*0.36)</calculatedColumnFormula>
    </tableColumn>
    <tableColumn id="15" xr3:uid="{5121A3F1-B827-499F-89E5-80246E0ABF5D}" name="Toplam Maliyet" dataDxfId="4">
      <calculatedColumnFormula>K5+L5+M5+N5</calculatedColumnFormula>
    </tableColumn>
    <tableColumn id="16" xr3:uid="{2ACDE83A-5216-47CA-969D-660F483FFC6A}" name="Katkı Marjı (₺)" dataDxfId="3">
      <calculatedColumnFormula>J5-O5</calculatedColumnFormula>
    </tableColumn>
    <tableColumn id="17" xr3:uid="{0F1049FB-E169-46BA-AA04-9F65DB4BC59E}" name="Katkı Marjı (%)" dataDxfId="2">
      <calculatedColumnFormula>IF(J5=0,0,P5/J5)</calculatedColumnFormula>
    </tableColumn>
    <tableColumn id="18" xr3:uid="{3A04BE79-7E0A-4E22-83A4-B6A0C7FE5662}" name="İade Oranı (%)" dataDxfId="1">
      <calculatedColumnFormula>IF(I5=0,0,SUMIF(MusteriSiparisleri[Müşteri No],A5,MusteriSiparisleri[İade Adedi])/I5)</calculatedColumnFormula>
    </tableColumn>
    <tableColumn id="19" xr3:uid="{B13A13EC-8ACE-42D3-BE0D-E54DD0388DE0}" name="Karar">
      <calculatedColumnFormula>IF(OR(Q5&lt;0.26,R5&gt;0.02),"Görüşme","İzleme")</calculatedColumnFormula>
    </tableColumn>
    <tableColumn id="20" xr3:uid="{11E1BB4B-75B0-4E75-842C-A40AC87238CE}" name="Önerilen Görüşme Konusu" dataDxfId="0">
      <calculatedColumnFormula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24"/>
  <sheetViews>
    <sheetView workbookViewId="0">
      <pane ySplit="4" topLeftCell="A5" activePane="bottomLeft" state="frozen"/>
      <selection pane="bottomLeft" sqref="A1:O1"/>
    </sheetView>
  </sheetViews>
  <sheetFormatPr defaultRowHeight="15"/>
  <cols>
    <col min="1" max="1" width="16" customWidth="1"/>
    <col min="2" max="2" width="12" customWidth="1"/>
    <col min="3" max="3" width="13" customWidth="1"/>
    <col min="4" max="4" width="24" customWidth="1"/>
    <col min="5" max="5" width="14" customWidth="1"/>
    <col min="6" max="6" width="18" customWidth="1"/>
    <col min="7" max="7" width="16" customWidth="1"/>
    <col min="8" max="8" width="13" customWidth="1"/>
    <col min="9" max="10" width="14" customWidth="1"/>
    <col min="11" max="11" width="13" customWidth="1"/>
    <col min="12" max="12" width="14" customWidth="1"/>
    <col min="13" max="13" width="13" customWidth="1"/>
    <col min="14" max="14" width="12" customWidth="1"/>
    <col min="15" max="15" width="11" customWidth="1"/>
  </cols>
  <sheetData>
    <row r="1" spans="1:15" ht="27.95" customHeight="1">
      <c r="A1" s="5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>
      <c r="A2" s="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>
      <c r="A5" s="2" t="s">
        <v>17</v>
      </c>
      <c r="B5" s="3">
        <v>46037</v>
      </c>
      <c r="C5" s="2" t="s">
        <v>18</v>
      </c>
      <c r="D5" s="2" t="s">
        <v>19</v>
      </c>
      <c r="E5" s="2" t="s">
        <v>12</v>
      </c>
      <c r="F5" s="2" t="s">
        <v>20</v>
      </c>
      <c r="G5" s="2" t="s">
        <v>21</v>
      </c>
      <c r="H5" s="4">
        <v>121</v>
      </c>
      <c r="I5" s="4">
        <v>162423</v>
      </c>
      <c r="J5" s="4">
        <v>112288</v>
      </c>
      <c r="K5" s="4">
        <v>2924</v>
      </c>
      <c r="L5" s="4">
        <v>3.7</v>
      </c>
      <c r="M5" s="4">
        <v>50</v>
      </c>
      <c r="N5" s="4">
        <v>0</v>
      </c>
      <c r="O5" s="4">
        <v>7.4200000000000002E-2</v>
      </c>
    </row>
    <row r="6" spans="1:15">
      <c r="A6" s="2" t="s">
        <v>22</v>
      </c>
      <c r="B6" s="3">
        <v>46026</v>
      </c>
      <c r="C6" s="2" t="s">
        <v>23</v>
      </c>
      <c r="D6" s="2" t="s">
        <v>24</v>
      </c>
      <c r="E6" s="2" t="s">
        <v>12</v>
      </c>
      <c r="F6" s="2" t="s">
        <v>20</v>
      </c>
      <c r="G6" s="2" t="s">
        <v>25</v>
      </c>
      <c r="H6" s="4">
        <v>127</v>
      </c>
      <c r="I6" s="4">
        <v>107249</v>
      </c>
      <c r="J6" s="4">
        <v>67767</v>
      </c>
      <c r="K6" s="4">
        <v>3217</v>
      </c>
      <c r="L6" s="4">
        <v>4.2</v>
      </c>
      <c r="M6" s="4">
        <v>52</v>
      </c>
      <c r="N6" s="4">
        <v>0</v>
      </c>
      <c r="O6" s="4">
        <v>8.2100000000000006E-2</v>
      </c>
    </row>
    <row r="7" spans="1:15">
      <c r="A7" s="2" t="s">
        <v>26</v>
      </c>
      <c r="B7" s="3">
        <v>46029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4">
        <v>51</v>
      </c>
      <c r="I7" s="4">
        <v>28924</v>
      </c>
      <c r="J7" s="4">
        <v>17299</v>
      </c>
      <c r="K7" s="4">
        <v>521</v>
      </c>
      <c r="L7" s="4">
        <v>2.2000000000000002</v>
      </c>
      <c r="M7" s="4">
        <v>42</v>
      </c>
      <c r="N7" s="4">
        <v>2</v>
      </c>
      <c r="O7" s="4">
        <v>7.46E-2</v>
      </c>
    </row>
    <row r="8" spans="1:15">
      <c r="A8" s="2" t="s">
        <v>32</v>
      </c>
      <c r="B8" s="3">
        <v>46050</v>
      </c>
      <c r="C8" s="2" t="s">
        <v>33</v>
      </c>
      <c r="D8" s="2" t="s">
        <v>34</v>
      </c>
      <c r="E8" s="2" t="s">
        <v>12</v>
      </c>
      <c r="F8" s="2" t="s">
        <v>20</v>
      </c>
      <c r="G8" s="2" t="s">
        <v>35</v>
      </c>
      <c r="H8" s="4">
        <v>55</v>
      </c>
      <c r="I8" s="4">
        <v>100434</v>
      </c>
      <c r="J8" s="4">
        <v>79695</v>
      </c>
      <c r="K8" s="4">
        <v>1808</v>
      </c>
      <c r="L8" s="4">
        <v>1.3</v>
      </c>
      <c r="M8" s="4">
        <v>47</v>
      </c>
      <c r="N8" s="4">
        <v>2</v>
      </c>
      <c r="O8" s="4">
        <v>9.4100000000000003E-2</v>
      </c>
    </row>
    <row r="9" spans="1:15">
      <c r="A9" s="2" t="s">
        <v>36</v>
      </c>
      <c r="B9" s="3">
        <v>46023</v>
      </c>
      <c r="C9" s="2" t="s">
        <v>37</v>
      </c>
      <c r="D9" s="2" t="s">
        <v>38</v>
      </c>
      <c r="E9" s="2" t="s">
        <v>29</v>
      </c>
      <c r="F9" s="2" t="s">
        <v>30</v>
      </c>
      <c r="G9" s="2" t="s">
        <v>25</v>
      </c>
      <c r="H9" s="4">
        <v>44</v>
      </c>
      <c r="I9" s="4">
        <v>37024</v>
      </c>
      <c r="J9" s="4">
        <v>23478</v>
      </c>
      <c r="K9" s="4">
        <v>666</v>
      </c>
      <c r="L9" s="4">
        <v>0.6</v>
      </c>
      <c r="M9" s="4">
        <v>42</v>
      </c>
      <c r="N9" s="4">
        <v>0</v>
      </c>
      <c r="O9" s="4">
        <v>8.5400000000000004E-2</v>
      </c>
    </row>
    <row r="10" spans="1:15">
      <c r="A10" s="2" t="s">
        <v>39</v>
      </c>
      <c r="B10" s="3">
        <v>46037</v>
      </c>
      <c r="C10" s="2" t="s">
        <v>40</v>
      </c>
      <c r="D10" s="2" t="s">
        <v>41</v>
      </c>
      <c r="E10" s="2" t="s">
        <v>42</v>
      </c>
      <c r="F10" s="2" t="s">
        <v>43</v>
      </c>
      <c r="G10" s="2" t="s">
        <v>25</v>
      </c>
      <c r="H10" s="4">
        <v>53</v>
      </c>
      <c r="I10" s="4">
        <v>44981</v>
      </c>
      <c r="J10" s="4">
        <v>28281</v>
      </c>
      <c r="K10" s="4">
        <v>810</v>
      </c>
      <c r="L10" s="4">
        <v>1.6</v>
      </c>
      <c r="M10" s="4">
        <v>52</v>
      </c>
      <c r="N10" s="4">
        <v>1</v>
      </c>
      <c r="O10" s="4">
        <v>5.8599999999999999E-2</v>
      </c>
    </row>
    <row r="11" spans="1:15">
      <c r="A11" s="2" t="s">
        <v>44</v>
      </c>
      <c r="B11" s="3">
        <v>46037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25</v>
      </c>
      <c r="H11" s="4">
        <v>82</v>
      </c>
      <c r="I11" s="4">
        <v>70675</v>
      </c>
      <c r="J11" s="4">
        <v>43755</v>
      </c>
      <c r="K11" s="4">
        <v>2120</v>
      </c>
      <c r="L11" s="4">
        <v>1.8</v>
      </c>
      <c r="M11" s="4">
        <v>48</v>
      </c>
      <c r="N11" s="4">
        <v>2</v>
      </c>
      <c r="O11" s="4">
        <v>3.8800000000000001E-2</v>
      </c>
    </row>
    <row r="12" spans="1:15">
      <c r="A12" s="2" t="s">
        <v>49</v>
      </c>
      <c r="B12" s="3">
        <v>46030</v>
      </c>
      <c r="C12" s="2" t="s">
        <v>50</v>
      </c>
      <c r="D12" s="2" t="s">
        <v>51</v>
      </c>
      <c r="E12" s="2" t="s">
        <v>47</v>
      </c>
      <c r="F12" s="2" t="s">
        <v>48</v>
      </c>
      <c r="G12" s="2" t="s">
        <v>35</v>
      </c>
      <c r="H12" s="4">
        <v>27</v>
      </c>
      <c r="I12" s="4">
        <v>52549</v>
      </c>
      <c r="J12" s="4">
        <v>39123</v>
      </c>
      <c r="K12" s="4">
        <v>946</v>
      </c>
      <c r="L12" s="4">
        <v>3.2</v>
      </c>
      <c r="M12" s="4">
        <v>56</v>
      </c>
      <c r="N12" s="4">
        <v>1</v>
      </c>
      <c r="O12" s="4">
        <v>3.6200000000000003E-2</v>
      </c>
    </row>
    <row r="13" spans="1:15">
      <c r="A13" s="2" t="s">
        <v>52</v>
      </c>
      <c r="B13" s="3">
        <v>46041</v>
      </c>
      <c r="C13" s="2" t="s">
        <v>53</v>
      </c>
      <c r="D13" s="2" t="s">
        <v>54</v>
      </c>
      <c r="E13" s="2" t="s">
        <v>12</v>
      </c>
      <c r="F13" s="2" t="s">
        <v>20</v>
      </c>
      <c r="G13" s="2" t="s">
        <v>25</v>
      </c>
      <c r="H13" s="4">
        <v>31</v>
      </c>
      <c r="I13" s="4">
        <v>26293</v>
      </c>
      <c r="J13" s="4">
        <v>16542</v>
      </c>
      <c r="K13" s="4">
        <v>473</v>
      </c>
      <c r="L13" s="4">
        <v>3.2</v>
      </c>
      <c r="M13" s="4">
        <v>48</v>
      </c>
      <c r="N13" s="4">
        <v>0</v>
      </c>
      <c r="O13" s="4">
        <v>7.8100000000000003E-2</v>
      </c>
    </row>
    <row r="14" spans="1:15">
      <c r="A14" s="2" t="s">
        <v>55</v>
      </c>
      <c r="B14" s="3">
        <v>46023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35</v>
      </c>
      <c r="H14" s="4">
        <v>121</v>
      </c>
      <c r="I14" s="4">
        <v>226304</v>
      </c>
      <c r="J14" s="4">
        <v>175329</v>
      </c>
      <c r="K14" s="4">
        <v>4073</v>
      </c>
      <c r="L14" s="4">
        <v>2.6</v>
      </c>
      <c r="M14" s="4">
        <v>60</v>
      </c>
      <c r="N14" s="4">
        <v>2</v>
      </c>
      <c r="O14" s="4">
        <v>9.2899999999999996E-2</v>
      </c>
    </row>
    <row r="15" spans="1:15">
      <c r="A15" s="2" t="s">
        <v>60</v>
      </c>
      <c r="B15" s="3">
        <v>46042</v>
      </c>
      <c r="C15" s="2" t="s">
        <v>61</v>
      </c>
      <c r="D15" s="2" t="s">
        <v>62</v>
      </c>
      <c r="E15" s="2" t="s">
        <v>29</v>
      </c>
      <c r="F15" s="2" t="s">
        <v>30</v>
      </c>
      <c r="G15" s="2" t="s">
        <v>25</v>
      </c>
      <c r="H15" s="4">
        <v>38</v>
      </c>
      <c r="I15" s="4">
        <v>30798</v>
      </c>
      <c r="J15" s="4">
        <v>20277</v>
      </c>
      <c r="K15" s="4">
        <v>554</v>
      </c>
      <c r="L15" s="4">
        <v>3.9</v>
      </c>
      <c r="M15" s="4">
        <v>53</v>
      </c>
      <c r="N15" s="4">
        <v>1</v>
      </c>
      <c r="O15" s="4">
        <v>9.2700000000000005E-2</v>
      </c>
    </row>
    <row r="16" spans="1:15">
      <c r="A16" s="2" t="s">
        <v>63</v>
      </c>
      <c r="B16" s="3">
        <v>46034</v>
      </c>
      <c r="C16" s="2" t="s">
        <v>64</v>
      </c>
      <c r="D16" s="2" t="s">
        <v>65</v>
      </c>
      <c r="E16" s="2" t="s">
        <v>58</v>
      </c>
      <c r="F16" s="2" t="s">
        <v>59</v>
      </c>
      <c r="G16" s="2" t="s">
        <v>31</v>
      </c>
      <c r="H16" s="4">
        <v>82</v>
      </c>
      <c r="I16" s="4">
        <v>48972</v>
      </c>
      <c r="J16" s="4">
        <v>27814</v>
      </c>
      <c r="K16" s="4">
        <v>1469</v>
      </c>
      <c r="L16" s="4">
        <v>1.2</v>
      </c>
      <c r="M16" s="4">
        <v>31</v>
      </c>
      <c r="N16" s="4">
        <v>0</v>
      </c>
      <c r="O16" s="4">
        <v>6.6799999999999998E-2</v>
      </c>
    </row>
    <row r="17" spans="1:15">
      <c r="A17" s="2" t="s">
        <v>66</v>
      </c>
      <c r="B17" s="3">
        <v>46046</v>
      </c>
      <c r="C17" s="2" t="s">
        <v>67</v>
      </c>
      <c r="D17" s="2" t="s">
        <v>68</v>
      </c>
      <c r="E17" s="2" t="s">
        <v>42</v>
      </c>
      <c r="F17" s="2" t="s">
        <v>43</v>
      </c>
      <c r="G17" s="2" t="s">
        <v>31</v>
      </c>
      <c r="H17" s="4">
        <v>103</v>
      </c>
      <c r="I17" s="4">
        <v>62980</v>
      </c>
      <c r="J17" s="4">
        <v>34938</v>
      </c>
      <c r="K17" s="4">
        <v>1889</v>
      </c>
      <c r="L17" s="4">
        <v>1.7</v>
      </c>
      <c r="M17" s="4">
        <v>61</v>
      </c>
      <c r="N17" s="4">
        <v>1</v>
      </c>
      <c r="O17" s="4">
        <v>3.49E-2</v>
      </c>
    </row>
    <row r="18" spans="1:15">
      <c r="A18" s="2" t="s">
        <v>69</v>
      </c>
      <c r="B18" s="3">
        <v>46045</v>
      </c>
      <c r="C18" s="2" t="s">
        <v>70</v>
      </c>
      <c r="D18" s="2" t="s">
        <v>71</v>
      </c>
      <c r="E18" s="2" t="s">
        <v>72</v>
      </c>
      <c r="F18" s="2" t="s">
        <v>73</v>
      </c>
      <c r="G18" s="2" t="s">
        <v>21</v>
      </c>
      <c r="H18" s="4">
        <v>32</v>
      </c>
      <c r="I18" s="4">
        <v>42704</v>
      </c>
      <c r="J18" s="4">
        <v>29696</v>
      </c>
      <c r="K18" s="4">
        <v>769</v>
      </c>
      <c r="L18" s="4">
        <v>1.6</v>
      </c>
      <c r="M18" s="4">
        <v>49</v>
      </c>
      <c r="N18" s="4">
        <v>0</v>
      </c>
      <c r="O18" s="4">
        <v>7.9699999999999993E-2</v>
      </c>
    </row>
    <row r="19" spans="1:15">
      <c r="A19" s="2" t="s">
        <v>74</v>
      </c>
      <c r="B19" s="3">
        <v>46041</v>
      </c>
      <c r="C19" s="2" t="s">
        <v>75</v>
      </c>
      <c r="D19" s="2" t="s">
        <v>76</v>
      </c>
      <c r="E19" s="2" t="s">
        <v>42</v>
      </c>
      <c r="F19" s="2" t="s">
        <v>43</v>
      </c>
      <c r="G19" s="2" t="s">
        <v>21</v>
      </c>
      <c r="H19" s="4">
        <v>84</v>
      </c>
      <c r="I19" s="4">
        <v>111276</v>
      </c>
      <c r="J19" s="4">
        <v>77952</v>
      </c>
      <c r="K19" s="4">
        <v>2003</v>
      </c>
      <c r="L19" s="4">
        <v>2.2999999999999998</v>
      </c>
      <c r="M19" s="4">
        <v>47</v>
      </c>
      <c r="N19" s="4">
        <v>3</v>
      </c>
      <c r="O19" s="4">
        <v>5.0700000000000002E-2</v>
      </c>
    </row>
    <row r="20" spans="1:15">
      <c r="A20" s="2" t="s">
        <v>77</v>
      </c>
      <c r="B20" s="3">
        <v>46045</v>
      </c>
      <c r="C20" s="2" t="s">
        <v>78</v>
      </c>
      <c r="D20" s="2" t="s">
        <v>79</v>
      </c>
      <c r="E20" s="2" t="s">
        <v>47</v>
      </c>
      <c r="F20" s="2" t="s">
        <v>48</v>
      </c>
      <c r="G20" s="2" t="s">
        <v>35</v>
      </c>
      <c r="H20" s="4">
        <v>39</v>
      </c>
      <c r="I20" s="4">
        <v>77198</v>
      </c>
      <c r="J20" s="4">
        <v>56511</v>
      </c>
      <c r="K20" s="4">
        <v>1390</v>
      </c>
      <c r="L20" s="4">
        <v>4.8</v>
      </c>
      <c r="M20" s="4">
        <v>47</v>
      </c>
      <c r="N20" s="4">
        <v>1</v>
      </c>
      <c r="O20" s="4">
        <v>3.1800000000000002E-2</v>
      </c>
    </row>
    <row r="21" spans="1:15">
      <c r="A21" s="2" t="s">
        <v>80</v>
      </c>
      <c r="B21" s="3">
        <v>46027</v>
      </c>
      <c r="C21" s="2" t="s">
        <v>45</v>
      </c>
      <c r="D21" s="2" t="s">
        <v>46</v>
      </c>
      <c r="E21" s="2" t="s">
        <v>47</v>
      </c>
      <c r="F21" s="2" t="s">
        <v>48</v>
      </c>
      <c r="G21" s="2" t="s">
        <v>35</v>
      </c>
      <c r="H21" s="4">
        <v>114</v>
      </c>
      <c r="I21" s="4">
        <v>220754</v>
      </c>
      <c r="J21" s="4">
        <v>165186</v>
      </c>
      <c r="K21" s="4">
        <v>3974</v>
      </c>
      <c r="L21" s="4">
        <v>3.1</v>
      </c>
      <c r="M21" s="4">
        <v>69</v>
      </c>
      <c r="N21" s="4">
        <v>3</v>
      </c>
      <c r="O21" s="4">
        <v>5.16E-2</v>
      </c>
    </row>
    <row r="22" spans="1:15">
      <c r="A22" s="2" t="s">
        <v>81</v>
      </c>
      <c r="B22" s="3">
        <v>46044</v>
      </c>
      <c r="C22" s="2" t="s">
        <v>70</v>
      </c>
      <c r="D22" s="2" t="s">
        <v>71</v>
      </c>
      <c r="E22" s="2" t="s">
        <v>72</v>
      </c>
      <c r="F22" s="2" t="s">
        <v>73</v>
      </c>
      <c r="G22" s="2" t="s">
        <v>21</v>
      </c>
      <c r="H22" s="4">
        <v>66</v>
      </c>
      <c r="I22" s="4">
        <v>92075</v>
      </c>
      <c r="J22" s="4">
        <v>61248</v>
      </c>
      <c r="K22" s="4">
        <v>1657</v>
      </c>
      <c r="L22" s="4">
        <v>1.2</v>
      </c>
      <c r="M22" s="4">
        <v>31</v>
      </c>
      <c r="N22" s="4">
        <v>0</v>
      </c>
      <c r="O22" s="4">
        <v>3.7900000000000003E-2</v>
      </c>
    </row>
    <row r="23" spans="1:15">
      <c r="A23" s="2" t="s">
        <v>82</v>
      </c>
      <c r="B23" s="3">
        <v>46052</v>
      </c>
      <c r="C23" s="2" t="s">
        <v>83</v>
      </c>
      <c r="D23" s="2" t="s">
        <v>84</v>
      </c>
      <c r="E23" s="2" t="s">
        <v>12</v>
      </c>
      <c r="F23" s="2" t="s">
        <v>20</v>
      </c>
      <c r="G23" s="2" t="s">
        <v>35</v>
      </c>
      <c r="H23" s="4">
        <v>33</v>
      </c>
      <c r="I23" s="4">
        <v>67124</v>
      </c>
      <c r="J23" s="4">
        <v>47817</v>
      </c>
      <c r="K23" s="4">
        <v>1208</v>
      </c>
      <c r="L23" s="4">
        <v>1.3</v>
      </c>
      <c r="M23" s="4">
        <v>58</v>
      </c>
      <c r="N23" s="4">
        <v>0</v>
      </c>
      <c r="O23" s="4">
        <v>3.1399999999999997E-2</v>
      </c>
    </row>
    <row r="24" spans="1:15">
      <c r="A24" s="2" t="s">
        <v>85</v>
      </c>
      <c r="B24" s="3">
        <v>46047</v>
      </c>
      <c r="C24" s="2" t="s">
        <v>86</v>
      </c>
      <c r="D24" s="2" t="s">
        <v>87</v>
      </c>
      <c r="E24" s="2" t="s">
        <v>47</v>
      </c>
      <c r="F24" s="2" t="s">
        <v>48</v>
      </c>
      <c r="G24" s="2" t="s">
        <v>25</v>
      </c>
      <c r="H24" s="4">
        <v>102</v>
      </c>
      <c r="I24" s="4">
        <v>92285</v>
      </c>
      <c r="J24" s="4">
        <v>54427</v>
      </c>
      <c r="K24" s="4">
        <v>1661</v>
      </c>
      <c r="L24" s="4">
        <v>0.7</v>
      </c>
      <c r="M24" s="4">
        <v>69</v>
      </c>
      <c r="N24" s="4">
        <v>0</v>
      </c>
      <c r="O24" s="4">
        <v>1.66E-2</v>
      </c>
    </row>
    <row r="25" spans="1:15">
      <c r="A25" s="2" t="s">
        <v>88</v>
      </c>
      <c r="B25" s="3">
        <v>46050</v>
      </c>
      <c r="C25" s="2" t="s">
        <v>89</v>
      </c>
      <c r="D25" s="2" t="s">
        <v>90</v>
      </c>
      <c r="E25" s="2" t="s">
        <v>72</v>
      </c>
      <c r="F25" s="2" t="s">
        <v>73</v>
      </c>
      <c r="G25" s="2" t="s">
        <v>35</v>
      </c>
      <c r="H25" s="4">
        <v>85</v>
      </c>
      <c r="I25" s="4">
        <v>166866</v>
      </c>
      <c r="J25" s="4">
        <v>123165</v>
      </c>
      <c r="K25" s="4">
        <v>3004</v>
      </c>
      <c r="L25" s="4">
        <v>2.2000000000000002</v>
      </c>
      <c r="M25" s="4">
        <v>32</v>
      </c>
      <c r="N25" s="4">
        <v>3</v>
      </c>
      <c r="O25" s="4">
        <v>2.9899999999999999E-2</v>
      </c>
    </row>
    <row r="26" spans="1:15">
      <c r="A26" s="2" t="s">
        <v>91</v>
      </c>
      <c r="B26" s="3">
        <v>46034</v>
      </c>
      <c r="C26" s="2" t="s">
        <v>45</v>
      </c>
      <c r="D26" s="2" t="s">
        <v>46</v>
      </c>
      <c r="E26" s="2" t="s">
        <v>47</v>
      </c>
      <c r="F26" s="2" t="s">
        <v>48</v>
      </c>
      <c r="G26" s="2" t="s">
        <v>35</v>
      </c>
      <c r="H26" s="4">
        <v>60</v>
      </c>
      <c r="I26" s="4">
        <v>120113</v>
      </c>
      <c r="J26" s="4">
        <v>86940</v>
      </c>
      <c r="K26" s="4">
        <v>2162</v>
      </c>
      <c r="L26" s="4">
        <v>0.9</v>
      </c>
      <c r="M26" s="4">
        <v>76</v>
      </c>
      <c r="N26" s="4">
        <v>0</v>
      </c>
      <c r="O26" s="4">
        <v>4.6699999999999998E-2</v>
      </c>
    </row>
    <row r="27" spans="1:15">
      <c r="A27" s="2" t="s">
        <v>92</v>
      </c>
      <c r="B27" s="3">
        <v>46032</v>
      </c>
      <c r="C27" s="2" t="s">
        <v>93</v>
      </c>
      <c r="D27" s="2" t="s">
        <v>94</v>
      </c>
      <c r="E27" s="2" t="s">
        <v>72</v>
      </c>
      <c r="F27" s="2" t="s">
        <v>73</v>
      </c>
      <c r="G27" s="2" t="s">
        <v>21</v>
      </c>
      <c r="H27" s="4">
        <v>55</v>
      </c>
      <c r="I27" s="4">
        <v>72815</v>
      </c>
      <c r="J27" s="4">
        <v>51040</v>
      </c>
      <c r="K27" s="4">
        <v>1311</v>
      </c>
      <c r="L27" s="4">
        <v>1.8</v>
      </c>
      <c r="M27" s="4">
        <v>40</v>
      </c>
      <c r="N27" s="4">
        <v>0</v>
      </c>
      <c r="O27" s="4">
        <v>8.6999999999999994E-2</v>
      </c>
    </row>
    <row r="28" spans="1:15">
      <c r="A28" s="2" t="s">
        <v>95</v>
      </c>
      <c r="B28" s="3">
        <v>46044</v>
      </c>
      <c r="C28" s="2" t="s">
        <v>78</v>
      </c>
      <c r="D28" s="2" t="s">
        <v>79</v>
      </c>
      <c r="E28" s="2" t="s">
        <v>47</v>
      </c>
      <c r="F28" s="2" t="s">
        <v>48</v>
      </c>
      <c r="G28" s="2" t="s">
        <v>31</v>
      </c>
      <c r="H28" s="4">
        <v>47</v>
      </c>
      <c r="I28" s="4">
        <v>27851</v>
      </c>
      <c r="J28" s="4">
        <v>15942</v>
      </c>
      <c r="K28" s="4">
        <v>501</v>
      </c>
      <c r="L28" s="4">
        <v>3.2</v>
      </c>
      <c r="M28" s="4">
        <v>63</v>
      </c>
      <c r="N28" s="4">
        <v>1</v>
      </c>
      <c r="O28" s="4">
        <v>5.28E-2</v>
      </c>
    </row>
    <row r="29" spans="1:15">
      <c r="A29" s="2" t="s">
        <v>96</v>
      </c>
      <c r="B29" s="3">
        <v>46024</v>
      </c>
      <c r="C29" s="2" t="s">
        <v>67</v>
      </c>
      <c r="D29" s="2" t="s">
        <v>68</v>
      </c>
      <c r="E29" s="2" t="s">
        <v>42</v>
      </c>
      <c r="F29" s="2" t="s">
        <v>43</v>
      </c>
      <c r="G29" s="2" t="s">
        <v>21</v>
      </c>
      <c r="H29" s="4">
        <v>34</v>
      </c>
      <c r="I29" s="4">
        <v>45840</v>
      </c>
      <c r="J29" s="4">
        <v>31552</v>
      </c>
      <c r="K29" s="4">
        <v>825</v>
      </c>
      <c r="L29" s="4">
        <v>1.2</v>
      </c>
      <c r="M29" s="4">
        <v>39</v>
      </c>
      <c r="N29" s="4">
        <v>0</v>
      </c>
      <c r="O29" s="4">
        <v>7.0199999999999999E-2</v>
      </c>
    </row>
    <row r="30" spans="1:15">
      <c r="A30" s="2" t="s">
        <v>97</v>
      </c>
      <c r="B30" s="3">
        <v>46042</v>
      </c>
      <c r="C30" s="2" t="s">
        <v>75</v>
      </c>
      <c r="D30" s="2" t="s">
        <v>76</v>
      </c>
      <c r="E30" s="2" t="s">
        <v>42</v>
      </c>
      <c r="F30" s="2" t="s">
        <v>43</v>
      </c>
      <c r="G30" s="2" t="s">
        <v>35</v>
      </c>
      <c r="H30" s="4">
        <v>49</v>
      </c>
      <c r="I30" s="4">
        <v>98536</v>
      </c>
      <c r="J30" s="4">
        <v>71001</v>
      </c>
      <c r="K30" s="4">
        <v>1774</v>
      </c>
      <c r="L30" s="4">
        <v>1.7</v>
      </c>
      <c r="M30" s="4">
        <v>54</v>
      </c>
      <c r="N30" s="4">
        <v>0</v>
      </c>
      <c r="O30" s="4">
        <v>4.24E-2</v>
      </c>
    </row>
    <row r="31" spans="1:15">
      <c r="A31" s="2" t="s">
        <v>98</v>
      </c>
      <c r="B31" s="3">
        <v>46046</v>
      </c>
      <c r="C31" s="2" t="s">
        <v>99</v>
      </c>
      <c r="D31" s="2" t="s">
        <v>100</v>
      </c>
      <c r="E31" s="2" t="s">
        <v>29</v>
      </c>
      <c r="F31" s="2" t="s">
        <v>30</v>
      </c>
      <c r="G31" s="2" t="s">
        <v>25</v>
      </c>
      <c r="H31" s="4">
        <v>64</v>
      </c>
      <c r="I31" s="4">
        <v>53364</v>
      </c>
      <c r="J31" s="4">
        <v>34150</v>
      </c>
      <c r="K31" s="4">
        <v>961</v>
      </c>
      <c r="L31" s="4">
        <v>2.5</v>
      </c>
      <c r="M31" s="4">
        <v>32</v>
      </c>
      <c r="N31" s="4">
        <v>2</v>
      </c>
      <c r="O31" s="4">
        <v>6.2399999999999997E-2</v>
      </c>
    </row>
    <row r="32" spans="1:15">
      <c r="A32" s="2" t="s">
        <v>101</v>
      </c>
      <c r="B32" s="3">
        <v>46046</v>
      </c>
      <c r="C32" s="2" t="s">
        <v>102</v>
      </c>
      <c r="D32" s="2" t="s">
        <v>103</v>
      </c>
      <c r="E32" s="2" t="s">
        <v>29</v>
      </c>
      <c r="F32" s="2" t="s">
        <v>30</v>
      </c>
      <c r="G32" s="2" t="s">
        <v>25</v>
      </c>
      <c r="H32" s="4">
        <v>92</v>
      </c>
      <c r="I32" s="4">
        <v>80027</v>
      </c>
      <c r="J32" s="4">
        <v>49091</v>
      </c>
      <c r="K32" s="4">
        <v>2401</v>
      </c>
      <c r="L32" s="4">
        <v>3.2</v>
      </c>
      <c r="M32" s="4">
        <v>44</v>
      </c>
      <c r="N32" s="4">
        <v>0</v>
      </c>
      <c r="O32" s="4">
        <v>5.45E-2</v>
      </c>
    </row>
    <row r="33" spans="1:15">
      <c r="A33" s="2" t="s">
        <v>104</v>
      </c>
      <c r="B33" s="3">
        <v>46046</v>
      </c>
      <c r="C33" s="2" t="s">
        <v>105</v>
      </c>
      <c r="D33" s="2" t="s">
        <v>106</v>
      </c>
      <c r="E33" s="2" t="s">
        <v>12</v>
      </c>
      <c r="F33" s="2" t="s">
        <v>20</v>
      </c>
      <c r="G33" s="2" t="s">
        <v>21</v>
      </c>
      <c r="H33" s="4">
        <v>54</v>
      </c>
      <c r="I33" s="4">
        <v>74276</v>
      </c>
      <c r="J33" s="4">
        <v>50112</v>
      </c>
      <c r="K33" s="4">
        <v>1337</v>
      </c>
      <c r="L33" s="4">
        <v>3.2</v>
      </c>
      <c r="M33" s="4">
        <v>46</v>
      </c>
      <c r="N33" s="4">
        <v>1</v>
      </c>
      <c r="O33" s="4">
        <v>3.2899999999999999E-2</v>
      </c>
    </row>
    <row r="34" spans="1:15">
      <c r="A34" s="2" t="s">
        <v>107</v>
      </c>
      <c r="B34" s="3">
        <v>46025</v>
      </c>
      <c r="C34" s="2" t="s">
        <v>108</v>
      </c>
      <c r="D34" s="2" t="s">
        <v>109</v>
      </c>
      <c r="E34" s="2" t="s">
        <v>42</v>
      </c>
      <c r="F34" s="2" t="s">
        <v>43</v>
      </c>
      <c r="G34" s="2" t="s">
        <v>31</v>
      </c>
      <c r="H34" s="4">
        <v>125</v>
      </c>
      <c r="I34" s="4">
        <v>76420</v>
      </c>
      <c r="J34" s="4">
        <v>42400</v>
      </c>
      <c r="K34" s="4">
        <v>1376</v>
      </c>
      <c r="L34" s="4">
        <v>0.6</v>
      </c>
      <c r="M34" s="4">
        <v>46</v>
      </c>
      <c r="N34" s="4">
        <v>0</v>
      </c>
      <c r="O34" s="4">
        <v>4.48E-2</v>
      </c>
    </row>
    <row r="35" spans="1:15">
      <c r="A35" s="2" t="s">
        <v>110</v>
      </c>
      <c r="B35" s="3">
        <v>46043</v>
      </c>
      <c r="C35" s="2" t="s">
        <v>75</v>
      </c>
      <c r="D35" s="2" t="s">
        <v>76</v>
      </c>
      <c r="E35" s="2" t="s">
        <v>42</v>
      </c>
      <c r="F35" s="2" t="s">
        <v>43</v>
      </c>
      <c r="G35" s="2" t="s">
        <v>35</v>
      </c>
      <c r="H35" s="4">
        <v>45</v>
      </c>
      <c r="I35" s="4">
        <v>87759</v>
      </c>
      <c r="J35" s="4">
        <v>65205</v>
      </c>
      <c r="K35" s="4">
        <v>1580</v>
      </c>
      <c r="L35" s="4">
        <v>2.6</v>
      </c>
      <c r="M35" s="4">
        <v>29</v>
      </c>
      <c r="N35" s="4">
        <v>0</v>
      </c>
      <c r="O35" s="4">
        <v>7.1300000000000002E-2</v>
      </c>
    </row>
    <row r="36" spans="1:15">
      <c r="A36" s="2" t="s">
        <v>111</v>
      </c>
      <c r="B36" s="3">
        <v>46043</v>
      </c>
      <c r="C36" s="2" t="s">
        <v>64</v>
      </c>
      <c r="D36" s="2" t="s">
        <v>65</v>
      </c>
      <c r="E36" s="2" t="s">
        <v>58</v>
      </c>
      <c r="F36" s="2" t="s">
        <v>59</v>
      </c>
      <c r="G36" s="2" t="s">
        <v>21</v>
      </c>
      <c r="H36" s="4">
        <v>65</v>
      </c>
      <c r="I36" s="4">
        <v>90469</v>
      </c>
      <c r="J36" s="4">
        <v>60320</v>
      </c>
      <c r="K36" s="4">
        <v>1628</v>
      </c>
      <c r="L36" s="4">
        <v>1.7</v>
      </c>
      <c r="M36" s="4">
        <v>57</v>
      </c>
      <c r="N36" s="4">
        <v>0</v>
      </c>
      <c r="O36" s="4">
        <v>4.0099999999999997E-2</v>
      </c>
    </row>
    <row r="37" spans="1:15">
      <c r="A37" s="2" t="s">
        <v>112</v>
      </c>
      <c r="B37" s="3">
        <v>46035</v>
      </c>
      <c r="C37" s="2" t="s">
        <v>75</v>
      </c>
      <c r="D37" s="2" t="s">
        <v>76</v>
      </c>
      <c r="E37" s="2" t="s">
        <v>42</v>
      </c>
      <c r="F37" s="2" t="s">
        <v>43</v>
      </c>
      <c r="G37" s="2" t="s">
        <v>31</v>
      </c>
      <c r="H37" s="4">
        <v>43</v>
      </c>
      <c r="I37" s="4">
        <v>26650</v>
      </c>
      <c r="J37" s="4">
        <v>14586</v>
      </c>
      <c r="K37" s="4">
        <v>480</v>
      </c>
      <c r="L37" s="4">
        <v>4.0999999999999996</v>
      </c>
      <c r="M37" s="4">
        <v>45</v>
      </c>
      <c r="N37" s="4">
        <v>0</v>
      </c>
      <c r="O37" s="4">
        <v>3.1600000000000003E-2</v>
      </c>
    </row>
    <row r="38" spans="1:15">
      <c r="A38" s="2" t="s">
        <v>113</v>
      </c>
      <c r="B38" s="3">
        <v>46047</v>
      </c>
      <c r="C38" s="2" t="s">
        <v>114</v>
      </c>
      <c r="D38" s="2" t="s">
        <v>115</v>
      </c>
      <c r="E38" s="2" t="s">
        <v>72</v>
      </c>
      <c r="F38" s="2" t="s">
        <v>73</v>
      </c>
      <c r="G38" s="2" t="s">
        <v>25</v>
      </c>
      <c r="H38" s="4">
        <v>102</v>
      </c>
      <c r="I38" s="4">
        <v>85168</v>
      </c>
      <c r="J38" s="4">
        <v>54427</v>
      </c>
      <c r="K38" s="4">
        <v>2555</v>
      </c>
      <c r="L38" s="4">
        <v>1.8</v>
      </c>
      <c r="M38" s="4">
        <v>30</v>
      </c>
      <c r="N38" s="4">
        <v>2</v>
      </c>
      <c r="O38" s="4">
        <v>7.2800000000000004E-2</v>
      </c>
    </row>
    <row r="39" spans="1:15">
      <c r="A39" s="2" t="s">
        <v>116</v>
      </c>
      <c r="B39" s="3">
        <v>46052</v>
      </c>
      <c r="C39" s="2" t="s">
        <v>117</v>
      </c>
      <c r="D39" s="2" t="s">
        <v>118</v>
      </c>
      <c r="E39" s="2" t="s">
        <v>42</v>
      </c>
      <c r="F39" s="2" t="s">
        <v>43</v>
      </c>
      <c r="G39" s="2" t="s">
        <v>35</v>
      </c>
      <c r="H39" s="4">
        <v>28</v>
      </c>
      <c r="I39" s="4">
        <v>56729</v>
      </c>
      <c r="J39" s="4">
        <v>40572</v>
      </c>
      <c r="K39" s="4">
        <v>1702</v>
      </c>
      <c r="L39" s="4">
        <v>4</v>
      </c>
      <c r="M39" s="4">
        <v>61</v>
      </c>
      <c r="N39" s="4">
        <v>0</v>
      </c>
      <c r="O39" s="4">
        <v>3.5200000000000002E-2</v>
      </c>
    </row>
    <row r="40" spans="1:15">
      <c r="A40" s="2" t="s">
        <v>119</v>
      </c>
      <c r="B40" s="3">
        <v>46034</v>
      </c>
      <c r="C40" s="2" t="s">
        <v>120</v>
      </c>
      <c r="D40" s="2" t="s">
        <v>121</v>
      </c>
      <c r="E40" s="2" t="s">
        <v>42</v>
      </c>
      <c r="F40" s="2" t="s">
        <v>43</v>
      </c>
      <c r="G40" s="2" t="s">
        <v>31</v>
      </c>
      <c r="H40" s="4">
        <v>97</v>
      </c>
      <c r="I40" s="4">
        <v>60530</v>
      </c>
      <c r="J40" s="4">
        <v>32902</v>
      </c>
      <c r="K40" s="4">
        <v>1090</v>
      </c>
      <c r="L40" s="4">
        <v>2.2999999999999998</v>
      </c>
      <c r="M40" s="4">
        <v>53</v>
      </c>
      <c r="N40" s="4">
        <v>0</v>
      </c>
      <c r="O40" s="4">
        <v>2.5000000000000001E-2</v>
      </c>
    </row>
    <row r="41" spans="1:15">
      <c r="A41" s="2" t="s">
        <v>122</v>
      </c>
      <c r="B41" s="3">
        <v>46032</v>
      </c>
      <c r="C41" s="2" t="s">
        <v>123</v>
      </c>
      <c r="D41" s="2" t="s">
        <v>124</v>
      </c>
      <c r="E41" s="2" t="s">
        <v>47</v>
      </c>
      <c r="F41" s="2" t="s">
        <v>48</v>
      </c>
      <c r="G41" s="2" t="s">
        <v>35</v>
      </c>
      <c r="H41" s="4">
        <v>53</v>
      </c>
      <c r="I41" s="4">
        <v>99025</v>
      </c>
      <c r="J41" s="4">
        <v>76797</v>
      </c>
      <c r="K41" s="4">
        <v>1782</v>
      </c>
      <c r="L41" s="4">
        <v>1.8</v>
      </c>
      <c r="M41" s="4">
        <v>60</v>
      </c>
      <c r="N41" s="4">
        <v>2</v>
      </c>
      <c r="O41" s="4">
        <v>7.2599999999999998E-2</v>
      </c>
    </row>
    <row r="42" spans="1:15">
      <c r="A42" s="2" t="s">
        <v>125</v>
      </c>
      <c r="B42" s="3">
        <v>46036</v>
      </c>
      <c r="C42" s="2" t="s">
        <v>126</v>
      </c>
      <c r="D42" s="2" t="s">
        <v>127</v>
      </c>
      <c r="E42" s="2" t="s">
        <v>58</v>
      </c>
      <c r="F42" s="2" t="s">
        <v>59</v>
      </c>
      <c r="G42" s="2" t="s">
        <v>21</v>
      </c>
      <c r="H42" s="4">
        <v>30</v>
      </c>
      <c r="I42" s="4">
        <v>41396</v>
      </c>
      <c r="J42" s="4">
        <v>27840</v>
      </c>
      <c r="K42" s="4">
        <v>745</v>
      </c>
      <c r="L42" s="4">
        <v>3</v>
      </c>
      <c r="M42" s="4">
        <v>42</v>
      </c>
      <c r="N42" s="4">
        <v>0</v>
      </c>
      <c r="O42" s="4">
        <v>4.8399999999999999E-2</v>
      </c>
    </row>
    <row r="43" spans="1:15">
      <c r="A43" s="2" t="s">
        <v>128</v>
      </c>
      <c r="B43" s="3">
        <v>46026</v>
      </c>
      <c r="C43" s="2" t="s">
        <v>129</v>
      </c>
      <c r="D43" s="2" t="s">
        <v>130</v>
      </c>
      <c r="E43" s="2" t="s">
        <v>58</v>
      </c>
      <c r="F43" s="2" t="s">
        <v>59</v>
      </c>
      <c r="G43" s="2" t="s">
        <v>25</v>
      </c>
      <c r="H43" s="4">
        <v>62</v>
      </c>
      <c r="I43" s="4">
        <v>54921</v>
      </c>
      <c r="J43" s="4">
        <v>33083</v>
      </c>
      <c r="K43" s="4">
        <v>989</v>
      </c>
      <c r="L43" s="4">
        <v>1.3</v>
      </c>
      <c r="M43" s="4">
        <v>54</v>
      </c>
      <c r="N43" s="4">
        <v>1</v>
      </c>
      <c r="O43" s="4">
        <v>2.1000000000000001E-2</v>
      </c>
    </row>
    <row r="44" spans="1:15">
      <c r="A44" s="2" t="s">
        <v>131</v>
      </c>
      <c r="B44" s="3">
        <v>46030</v>
      </c>
      <c r="C44" s="2" t="s">
        <v>132</v>
      </c>
      <c r="D44" s="2" t="s">
        <v>133</v>
      </c>
      <c r="E44" s="2" t="s">
        <v>72</v>
      </c>
      <c r="F44" s="2" t="s">
        <v>73</v>
      </c>
      <c r="G44" s="2" t="s">
        <v>21</v>
      </c>
      <c r="H44" s="4">
        <v>78</v>
      </c>
      <c r="I44" s="4">
        <v>110555</v>
      </c>
      <c r="J44" s="4">
        <v>72384</v>
      </c>
      <c r="K44" s="4">
        <v>1990</v>
      </c>
      <c r="L44" s="4">
        <v>4.2</v>
      </c>
      <c r="M44" s="4">
        <v>39</v>
      </c>
      <c r="N44" s="4">
        <v>0</v>
      </c>
      <c r="O44" s="4">
        <v>2.2499999999999999E-2</v>
      </c>
    </row>
    <row r="45" spans="1:15">
      <c r="A45" s="2" t="s">
        <v>134</v>
      </c>
      <c r="B45" s="3">
        <v>46033</v>
      </c>
      <c r="C45" s="2" t="s">
        <v>135</v>
      </c>
      <c r="D45" s="2" t="s">
        <v>136</v>
      </c>
      <c r="E45" s="2" t="s">
        <v>72</v>
      </c>
      <c r="F45" s="2" t="s">
        <v>73</v>
      </c>
      <c r="G45" s="2" t="s">
        <v>21</v>
      </c>
      <c r="H45" s="4">
        <v>74</v>
      </c>
      <c r="I45" s="4">
        <v>96158</v>
      </c>
      <c r="J45" s="4">
        <v>68672</v>
      </c>
      <c r="K45" s="4">
        <v>1731</v>
      </c>
      <c r="L45" s="4">
        <v>2.9</v>
      </c>
      <c r="M45" s="4">
        <v>31</v>
      </c>
      <c r="N45" s="4">
        <v>1</v>
      </c>
      <c r="O45" s="4">
        <v>9.0300000000000005E-2</v>
      </c>
    </row>
    <row r="46" spans="1:15">
      <c r="A46" s="2" t="s">
        <v>137</v>
      </c>
      <c r="B46" s="3">
        <v>46052</v>
      </c>
      <c r="C46" s="2" t="s">
        <v>23</v>
      </c>
      <c r="D46" s="2" t="s">
        <v>24</v>
      </c>
      <c r="E46" s="2" t="s">
        <v>12</v>
      </c>
      <c r="F46" s="2" t="s">
        <v>20</v>
      </c>
      <c r="G46" s="2" t="s">
        <v>21</v>
      </c>
      <c r="H46" s="4">
        <v>85</v>
      </c>
      <c r="I46" s="4">
        <v>118877</v>
      </c>
      <c r="J46" s="4">
        <v>78880</v>
      </c>
      <c r="K46" s="4">
        <v>2140</v>
      </c>
      <c r="L46" s="4">
        <v>0.8</v>
      </c>
      <c r="M46" s="4">
        <v>51</v>
      </c>
      <c r="N46" s="4">
        <v>0</v>
      </c>
      <c r="O46" s="4">
        <v>3.5499999999999997E-2</v>
      </c>
    </row>
    <row r="47" spans="1:15">
      <c r="A47" s="2" t="s">
        <v>138</v>
      </c>
      <c r="B47" s="3">
        <v>46038</v>
      </c>
      <c r="C47" s="2" t="s">
        <v>40</v>
      </c>
      <c r="D47" s="2" t="s">
        <v>41</v>
      </c>
      <c r="E47" s="2" t="s">
        <v>42</v>
      </c>
      <c r="F47" s="2" t="s">
        <v>43</v>
      </c>
      <c r="G47" s="2" t="s">
        <v>21</v>
      </c>
      <c r="H47" s="4">
        <v>115</v>
      </c>
      <c r="I47" s="4">
        <v>153826</v>
      </c>
      <c r="J47" s="4">
        <v>106720</v>
      </c>
      <c r="K47" s="4">
        <v>2769</v>
      </c>
      <c r="L47" s="4">
        <v>2.8</v>
      </c>
      <c r="M47" s="4">
        <v>47</v>
      </c>
      <c r="N47" s="4">
        <v>1</v>
      </c>
      <c r="O47" s="4">
        <v>6.88E-2</v>
      </c>
    </row>
    <row r="48" spans="1:15">
      <c r="A48" s="2" t="s">
        <v>139</v>
      </c>
      <c r="B48" s="3">
        <v>46027</v>
      </c>
      <c r="C48" s="2" t="s">
        <v>140</v>
      </c>
      <c r="D48" s="2" t="s">
        <v>141</v>
      </c>
      <c r="E48" s="2" t="s">
        <v>42</v>
      </c>
      <c r="F48" s="2" t="s">
        <v>43</v>
      </c>
      <c r="G48" s="2" t="s">
        <v>25</v>
      </c>
      <c r="H48" s="4">
        <v>63</v>
      </c>
      <c r="I48" s="4">
        <v>54785</v>
      </c>
      <c r="J48" s="4">
        <v>33617</v>
      </c>
      <c r="K48" s="4">
        <v>1644</v>
      </c>
      <c r="L48" s="4">
        <v>2</v>
      </c>
      <c r="M48" s="4">
        <v>55</v>
      </c>
      <c r="N48" s="4">
        <v>2</v>
      </c>
      <c r="O48" s="4">
        <v>2.3E-2</v>
      </c>
    </row>
    <row r="49" spans="1:15">
      <c r="A49" s="2" t="s">
        <v>142</v>
      </c>
      <c r="B49" s="3">
        <v>46023</v>
      </c>
      <c r="C49" s="2" t="s">
        <v>18</v>
      </c>
      <c r="D49" s="2" t="s">
        <v>19</v>
      </c>
      <c r="E49" s="2" t="s">
        <v>12</v>
      </c>
      <c r="F49" s="2" t="s">
        <v>20</v>
      </c>
      <c r="G49" s="2" t="s">
        <v>25</v>
      </c>
      <c r="H49" s="4">
        <v>45</v>
      </c>
      <c r="I49" s="4">
        <v>38413</v>
      </c>
      <c r="J49" s="4">
        <v>24012</v>
      </c>
      <c r="K49" s="4">
        <v>691</v>
      </c>
      <c r="L49" s="4">
        <v>4.5</v>
      </c>
      <c r="M49" s="4">
        <v>63</v>
      </c>
      <c r="N49" s="4">
        <v>0</v>
      </c>
      <c r="O49" s="4">
        <v>7.2099999999999997E-2</v>
      </c>
    </row>
    <row r="50" spans="1:15">
      <c r="A50" s="2" t="s">
        <v>143</v>
      </c>
      <c r="B50" s="3">
        <v>46037</v>
      </c>
      <c r="C50" s="2" t="s">
        <v>144</v>
      </c>
      <c r="D50" s="2" t="s">
        <v>145</v>
      </c>
      <c r="E50" s="2" t="s">
        <v>42</v>
      </c>
      <c r="F50" s="2" t="s">
        <v>43</v>
      </c>
      <c r="G50" s="2" t="s">
        <v>31</v>
      </c>
      <c r="H50" s="4">
        <v>87</v>
      </c>
      <c r="I50" s="4">
        <v>51413</v>
      </c>
      <c r="J50" s="4">
        <v>29510</v>
      </c>
      <c r="K50" s="4">
        <v>925</v>
      </c>
      <c r="L50" s="4">
        <v>1.2</v>
      </c>
      <c r="M50" s="4">
        <v>29</v>
      </c>
      <c r="N50" s="4">
        <v>0</v>
      </c>
      <c r="O50" s="4">
        <v>7.6600000000000001E-2</v>
      </c>
    </row>
    <row r="51" spans="1:15">
      <c r="A51" s="2" t="s">
        <v>146</v>
      </c>
      <c r="B51" s="3">
        <v>46048</v>
      </c>
      <c r="C51" s="2" t="s">
        <v>147</v>
      </c>
      <c r="D51" s="2" t="s">
        <v>148</v>
      </c>
      <c r="E51" s="2" t="s">
        <v>47</v>
      </c>
      <c r="F51" s="2" t="s">
        <v>48</v>
      </c>
      <c r="G51" s="2" t="s">
        <v>35</v>
      </c>
      <c r="H51" s="4">
        <v>47</v>
      </c>
      <c r="I51" s="4">
        <v>92038</v>
      </c>
      <c r="J51" s="4">
        <v>68103</v>
      </c>
      <c r="K51" s="4">
        <v>1657</v>
      </c>
      <c r="L51" s="4">
        <v>1.3</v>
      </c>
      <c r="M51" s="4">
        <v>65</v>
      </c>
      <c r="N51" s="4">
        <v>1</v>
      </c>
      <c r="O51" s="4">
        <v>4.6199999999999998E-2</v>
      </c>
    </row>
    <row r="52" spans="1:15">
      <c r="A52" s="2" t="s">
        <v>149</v>
      </c>
      <c r="B52" s="3">
        <v>46051</v>
      </c>
      <c r="C52" s="2" t="s">
        <v>67</v>
      </c>
      <c r="D52" s="2" t="s">
        <v>68</v>
      </c>
      <c r="E52" s="2" t="s">
        <v>42</v>
      </c>
      <c r="F52" s="2" t="s">
        <v>43</v>
      </c>
      <c r="G52" s="2" t="s">
        <v>21</v>
      </c>
      <c r="H52" s="4">
        <v>73</v>
      </c>
      <c r="I52" s="4">
        <v>99097</v>
      </c>
      <c r="J52" s="4">
        <v>67744</v>
      </c>
      <c r="K52" s="4">
        <v>1784</v>
      </c>
      <c r="L52" s="4">
        <v>3.4</v>
      </c>
      <c r="M52" s="4">
        <v>55</v>
      </c>
      <c r="N52" s="4">
        <v>1</v>
      </c>
      <c r="O52" s="4">
        <v>5.0099999999999999E-2</v>
      </c>
    </row>
    <row r="53" spans="1:15">
      <c r="A53" s="2" t="s">
        <v>150</v>
      </c>
      <c r="B53" s="3">
        <v>46031</v>
      </c>
      <c r="C53" s="2" t="s">
        <v>144</v>
      </c>
      <c r="D53" s="2" t="s">
        <v>145</v>
      </c>
      <c r="E53" s="2" t="s">
        <v>42</v>
      </c>
      <c r="F53" s="2" t="s">
        <v>43</v>
      </c>
      <c r="G53" s="2" t="s">
        <v>35</v>
      </c>
      <c r="H53" s="4">
        <v>105</v>
      </c>
      <c r="I53" s="4">
        <v>211236</v>
      </c>
      <c r="J53" s="4">
        <v>152145</v>
      </c>
      <c r="K53" s="4">
        <v>3802</v>
      </c>
      <c r="L53" s="4">
        <v>5.4</v>
      </c>
      <c r="M53" s="4">
        <v>33</v>
      </c>
      <c r="N53" s="4">
        <v>3</v>
      </c>
      <c r="O53" s="4">
        <v>1.34E-2</v>
      </c>
    </row>
    <row r="54" spans="1:15">
      <c r="A54" s="2" t="s">
        <v>151</v>
      </c>
      <c r="B54" s="3">
        <v>46041</v>
      </c>
      <c r="C54" s="2" t="s">
        <v>152</v>
      </c>
      <c r="D54" s="2" t="s">
        <v>153</v>
      </c>
      <c r="E54" s="2" t="s">
        <v>72</v>
      </c>
      <c r="F54" s="2" t="s">
        <v>73</v>
      </c>
      <c r="G54" s="2" t="s">
        <v>25</v>
      </c>
      <c r="H54" s="4">
        <v>105</v>
      </c>
      <c r="I54" s="4">
        <v>89471</v>
      </c>
      <c r="J54" s="4">
        <v>56028</v>
      </c>
      <c r="K54" s="4">
        <v>1610</v>
      </c>
      <c r="L54" s="4">
        <v>4</v>
      </c>
      <c r="M54" s="4">
        <v>35</v>
      </c>
      <c r="N54" s="4">
        <v>0</v>
      </c>
      <c r="O54" s="4">
        <v>7.3800000000000004E-2</v>
      </c>
    </row>
    <row r="55" spans="1:15">
      <c r="A55" s="2" t="s">
        <v>154</v>
      </c>
      <c r="B55" s="3">
        <v>46047</v>
      </c>
      <c r="C55" s="2" t="s">
        <v>152</v>
      </c>
      <c r="D55" s="2" t="s">
        <v>153</v>
      </c>
      <c r="E55" s="2" t="s">
        <v>72</v>
      </c>
      <c r="F55" s="2" t="s">
        <v>73</v>
      </c>
      <c r="G55" s="2" t="s">
        <v>25</v>
      </c>
      <c r="H55" s="4">
        <v>77</v>
      </c>
      <c r="I55" s="4">
        <v>68031</v>
      </c>
      <c r="J55" s="4">
        <v>41087</v>
      </c>
      <c r="K55" s="4">
        <v>2041</v>
      </c>
      <c r="L55" s="4">
        <v>2.7</v>
      </c>
      <c r="M55" s="4">
        <v>33</v>
      </c>
      <c r="N55" s="4">
        <v>0</v>
      </c>
      <c r="O55" s="4">
        <v>3.9600000000000003E-2</v>
      </c>
    </row>
    <row r="56" spans="1:15">
      <c r="A56" s="2" t="s">
        <v>155</v>
      </c>
      <c r="B56" s="3">
        <v>46046</v>
      </c>
      <c r="C56" s="2" t="s">
        <v>156</v>
      </c>
      <c r="D56" s="2" t="s">
        <v>157</v>
      </c>
      <c r="E56" s="2" t="s">
        <v>12</v>
      </c>
      <c r="F56" s="2" t="s">
        <v>20</v>
      </c>
      <c r="G56" s="2" t="s">
        <v>21</v>
      </c>
      <c r="H56" s="4">
        <v>99</v>
      </c>
      <c r="I56" s="4">
        <v>137346</v>
      </c>
      <c r="J56" s="4">
        <v>91872</v>
      </c>
      <c r="K56" s="4">
        <v>2472</v>
      </c>
      <c r="L56" s="4">
        <v>1.5</v>
      </c>
      <c r="M56" s="4">
        <v>53</v>
      </c>
      <c r="N56" s="4">
        <v>0</v>
      </c>
      <c r="O56" s="4">
        <v>4.3200000000000002E-2</v>
      </c>
    </row>
    <row r="57" spans="1:15">
      <c r="A57" s="2" t="s">
        <v>158</v>
      </c>
      <c r="B57" s="3">
        <v>46032</v>
      </c>
      <c r="C57" s="2" t="s">
        <v>159</v>
      </c>
      <c r="D57" s="2" t="s">
        <v>160</v>
      </c>
      <c r="E57" s="2" t="s">
        <v>47</v>
      </c>
      <c r="F57" s="2" t="s">
        <v>48</v>
      </c>
      <c r="G57" s="2" t="s">
        <v>35</v>
      </c>
      <c r="H57" s="4">
        <v>33</v>
      </c>
      <c r="I57" s="4">
        <v>67264</v>
      </c>
      <c r="J57" s="4">
        <v>47817</v>
      </c>
      <c r="K57" s="4">
        <v>1211</v>
      </c>
      <c r="L57" s="4">
        <v>3.6</v>
      </c>
      <c r="M57" s="4">
        <v>78</v>
      </c>
      <c r="N57" s="4">
        <v>0</v>
      </c>
      <c r="O57" s="4">
        <v>2.9399999999999999E-2</v>
      </c>
    </row>
    <row r="58" spans="1:15">
      <c r="A58" s="2" t="s">
        <v>161</v>
      </c>
      <c r="B58" s="3">
        <v>46036</v>
      </c>
      <c r="C58" s="2" t="s">
        <v>162</v>
      </c>
      <c r="D58" s="2" t="s">
        <v>163</v>
      </c>
      <c r="E58" s="2" t="s">
        <v>29</v>
      </c>
      <c r="F58" s="2" t="s">
        <v>30</v>
      </c>
      <c r="G58" s="2" t="s">
        <v>31</v>
      </c>
      <c r="H58" s="4">
        <v>120</v>
      </c>
      <c r="I58" s="4">
        <v>71911</v>
      </c>
      <c r="J58" s="4">
        <v>40704</v>
      </c>
      <c r="K58" s="4">
        <v>1294</v>
      </c>
      <c r="L58" s="4">
        <v>3.5</v>
      </c>
      <c r="M58" s="4">
        <v>33</v>
      </c>
      <c r="N58" s="4">
        <v>0</v>
      </c>
      <c r="O58" s="4">
        <v>6.3700000000000007E-2</v>
      </c>
    </row>
    <row r="59" spans="1:15">
      <c r="A59" s="2" t="s">
        <v>164</v>
      </c>
      <c r="B59" s="3">
        <v>46048</v>
      </c>
      <c r="C59" s="2" t="s">
        <v>152</v>
      </c>
      <c r="D59" s="2" t="s">
        <v>153</v>
      </c>
      <c r="E59" s="2" t="s">
        <v>72</v>
      </c>
      <c r="F59" s="2" t="s">
        <v>73</v>
      </c>
      <c r="G59" s="2" t="s">
        <v>35</v>
      </c>
      <c r="H59" s="4">
        <v>65</v>
      </c>
      <c r="I59" s="4">
        <v>127294</v>
      </c>
      <c r="J59" s="4">
        <v>94185</v>
      </c>
      <c r="K59" s="4">
        <v>3819</v>
      </c>
      <c r="L59" s="4">
        <v>3.9</v>
      </c>
      <c r="M59" s="4">
        <v>53</v>
      </c>
      <c r="N59" s="4">
        <v>0</v>
      </c>
      <c r="O59" s="4">
        <v>6.7400000000000002E-2</v>
      </c>
    </row>
    <row r="60" spans="1:15">
      <c r="A60" s="2" t="s">
        <v>165</v>
      </c>
      <c r="B60" s="3">
        <v>46025</v>
      </c>
      <c r="C60" s="2" t="s">
        <v>105</v>
      </c>
      <c r="D60" s="2" t="s">
        <v>106</v>
      </c>
      <c r="E60" s="2" t="s">
        <v>12</v>
      </c>
      <c r="F60" s="2" t="s">
        <v>20</v>
      </c>
      <c r="G60" s="2" t="s">
        <v>25</v>
      </c>
      <c r="H60" s="4">
        <v>46</v>
      </c>
      <c r="I60" s="4">
        <v>41452</v>
      </c>
      <c r="J60" s="4">
        <v>24546</v>
      </c>
      <c r="K60" s="4">
        <v>746</v>
      </c>
      <c r="L60" s="4">
        <v>2.4</v>
      </c>
      <c r="M60" s="4">
        <v>76</v>
      </c>
      <c r="N60" s="4">
        <v>0</v>
      </c>
      <c r="O60" s="4">
        <v>2.0500000000000001E-2</v>
      </c>
    </row>
    <row r="61" spans="1:15">
      <c r="A61" s="2" t="s">
        <v>166</v>
      </c>
      <c r="B61" s="3">
        <v>46051</v>
      </c>
      <c r="C61" s="2" t="s">
        <v>86</v>
      </c>
      <c r="D61" s="2" t="s">
        <v>87</v>
      </c>
      <c r="E61" s="2" t="s">
        <v>47</v>
      </c>
      <c r="F61" s="2" t="s">
        <v>48</v>
      </c>
      <c r="G61" s="2" t="s">
        <v>31</v>
      </c>
      <c r="H61" s="4">
        <v>86</v>
      </c>
      <c r="I61" s="4">
        <v>51229</v>
      </c>
      <c r="J61" s="4">
        <v>29171</v>
      </c>
      <c r="K61" s="4">
        <v>922</v>
      </c>
      <c r="L61" s="4">
        <v>5.5</v>
      </c>
      <c r="M61" s="4">
        <v>57</v>
      </c>
      <c r="N61" s="4">
        <v>3</v>
      </c>
      <c r="O61" s="4">
        <v>3.44E-2</v>
      </c>
    </row>
    <row r="62" spans="1:15">
      <c r="A62" s="2" t="s">
        <v>167</v>
      </c>
      <c r="B62" s="3">
        <v>46047</v>
      </c>
      <c r="C62" s="2" t="s">
        <v>168</v>
      </c>
      <c r="D62" s="2" t="s">
        <v>169</v>
      </c>
      <c r="E62" s="2" t="s">
        <v>58</v>
      </c>
      <c r="F62" s="2" t="s">
        <v>59</v>
      </c>
      <c r="G62" s="2" t="s">
        <v>35</v>
      </c>
      <c r="H62" s="4">
        <v>75</v>
      </c>
      <c r="I62" s="4">
        <v>141516</v>
      </c>
      <c r="J62" s="4">
        <v>108675</v>
      </c>
      <c r="K62" s="4">
        <v>2547</v>
      </c>
      <c r="L62" s="4">
        <v>2.2999999999999998</v>
      </c>
      <c r="M62" s="4">
        <v>35</v>
      </c>
      <c r="N62" s="4">
        <v>2</v>
      </c>
      <c r="O62" s="4">
        <v>7.4800000000000005E-2</v>
      </c>
    </row>
    <row r="63" spans="1:15">
      <c r="A63" s="2" t="s">
        <v>170</v>
      </c>
      <c r="B63" s="3">
        <v>46035</v>
      </c>
      <c r="C63" s="2" t="s">
        <v>83</v>
      </c>
      <c r="D63" s="2" t="s">
        <v>84</v>
      </c>
      <c r="E63" s="2" t="s">
        <v>12</v>
      </c>
      <c r="F63" s="2" t="s">
        <v>20</v>
      </c>
      <c r="G63" s="2" t="s">
        <v>35</v>
      </c>
      <c r="H63" s="4">
        <v>106</v>
      </c>
      <c r="I63" s="4">
        <v>209947</v>
      </c>
      <c r="J63" s="4">
        <v>153594</v>
      </c>
      <c r="K63" s="4">
        <v>6298</v>
      </c>
      <c r="L63" s="4">
        <v>1.4</v>
      </c>
      <c r="M63" s="4">
        <v>57</v>
      </c>
      <c r="N63" s="4">
        <v>0</v>
      </c>
      <c r="O63" s="4">
        <v>5.6800000000000003E-2</v>
      </c>
    </row>
    <row r="64" spans="1:15">
      <c r="A64" s="2" t="s">
        <v>171</v>
      </c>
      <c r="B64" s="3">
        <v>46023</v>
      </c>
      <c r="C64" s="2" t="s">
        <v>172</v>
      </c>
      <c r="D64" s="2" t="s">
        <v>173</v>
      </c>
      <c r="E64" s="2" t="s">
        <v>47</v>
      </c>
      <c r="F64" s="2" t="s">
        <v>48</v>
      </c>
      <c r="G64" s="2" t="s">
        <v>35</v>
      </c>
      <c r="H64" s="4">
        <v>117</v>
      </c>
      <c r="I64" s="4">
        <v>223825</v>
      </c>
      <c r="J64" s="4">
        <v>169533</v>
      </c>
      <c r="K64" s="4">
        <v>4029</v>
      </c>
      <c r="L64" s="4">
        <v>3.7</v>
      </c>
      <c r="M64" s="4">
        <v>67</v>
      </c>
      <c r="N64" s="4">
        <v>1</v>
      </c>
      <c r="O64" s="4">
        <v>8.0500000000000002E-2</v>
      </c>
    </row>
    <row r="65" spans="1:15">
      <c r="A65" s="2" t="s">
        <v>174</v>
      </c>
      <c r="B65" s="3">
        <v>46023</v>
      </c>
      <c r="C65" s="2" t="s">
        <v>168</v>
      </c>
      <c r="D65" s="2" t="s">
        <v>169</v>
      </c>
      <c r="E65" s="2" t="s">
        <v>58</v>
      </c>
      <c r="F65" s="2" t="s">
        <v>59</v>
      </c>
      <c r="G65" s="2" t="s">
        <v>35</v>
      </c>
      <c r="H65" s="4">
        <v>43</v>
      </c>
      <c r="I65" s="4">
        <v>87677</v>
      </c>
      <c r="J65" s="4">
        <v>62307</v>
      </c>
      <c r="K65" s="4">
        <v>1578</v>
      </c>
      <c r="L65" s="4">
        <v>1.3</v>
      </c>
      <c r="M65" s="4">
        <v>43</v>
      </c>
      <c r="N65" s="4">
        <v>0</v>
      </c>
      <c r="O65" s="4">
        <v>2.9000000000000001E-2</v>
      </c>
    </row>
    <row r="66" spans="1:15">
      <c r="A66" s="2" t="s">
        <v>175</v>
      </c>
      <c r="B66" s="3">
        <v>46037</v>
      </c>
      <c r="C66" s="2" t="s">
        <v>18</v>
      </c>
      <c r="D66" s="2" t="s">
        <v>19</v>
      </c>
      <c r="E66" s="2" t="s">
        <v>12</v>
      </c>
      <c r="F66" s="2" t="s">
        <v>20</v>
      </c>
      <c r="G66" s="2" t="s">
        <v>25</v>
      </c>
      <c r="H66" s="4">
        <v>70</v>
      </c>
      <c r="I66" s="4">
        <v>59808</v>
      </c>
      <c r="J66" s="4">
        <v>37352</v>
      </c>
      <c r="K66" s="4">
        <v>1077</v>
      </c>
      <c r="L66" s="4">
        <v>2.9</v>
      </c>
      <c r="M66" s="4">
        <v>75</v>
      </c>
      <c r="N66" s="4">
        <v>1</v>
      </c>
      <c r="O66" s="4">
        <v>5.7000000000000002E-2</v>
      </c>
    </row>
    <row r="67" spans="1:15">
      <c r="A67" s="2" t="s">
        <v>176</v>
      </c>
      <c r="B67" s="3">
        <v>46030</v>
      </c>
      <c r="C67" s="2" t="s">
        <v>162</v>
      </c>
      <c r="D67" s="2" t="s">
        <v>163</v>
      </c>
      <c r="E67" s="2" t="s">
        <v>29</v>
      </c>
      <c r="F67" s="2" t="s">
        <v>30</v>
      </c>
      <c r="G67" s="2" t="s">
        <v>25</v>
      </c>
      <c r="H67" s="4">
        <v>34</v>
      </c>
      <c r="I67" s="4">
        <v>28660</v>
      </c>
      <c r="J67" s="4">
        <v>18142</v>
      </c>
      <c r="K67" s="4">
        <v>516</v>
      </c>
      <c r="L67" s="4">
        <v>2.5</v>
      </c>
      <c r="M67" s="4">
        <v>40</v>
      </c>
      <c r="N67" s="4">
        <v>1</v>
      </c>
      <c r="O67" s="4">
        <v>5.4300000000000001E-2</v>
      </c>
    </row>
    <row r="68" spans="1:15">
      <c r="A68" s="2" t="s">
        <v>177</v>
      </c>
      <c r="B68" s="3">
        <v>46031</v>
      </c>
      <c r="C68" s="2" t="s">
        <v>178</v>
      </c>
      <c r="D68" s="2" t="s">
        <v>179</v>
      </c>
      <c r="E68" s="2" t="s">
        <v>12</v>
      </c>
      <c r="F68" s="2" t="s">
        <v>20</v>
      </c>
      <c r="G68" s="2" t="s">
        <v>35</v>
      </c>
      <c r="H68" s="4">
        <v>51</v>
      </c>
      <c r="I68" s="4">
        <v>101373</v>
      </c>
      <c r="J68" s="4">
        <v>73899</v>
      </c>
      <c r="K68" s="4">
        <v>1825</v>
      </c>
      <c r="L68" s="4">
        <v>5.0999999999999996</v>
      </c>
      <c r="M68" s="4">
        <v>51</v>
      </c>
      <c r="N68" s="4">
        <v>2</v>
      </c>
      <c r="O68" s="4">
        <v>1.43E-2</v>
      </c>
    </row>
    <row r="69" spans="1:15">
      <c r="A69" s="2" t="s">
        <v>180</v>
      </c>
      <c r="B69" s="3">
        <v>46039</v>
      </c>
      <c r="C69" s="2" t="s">
        <v>102</v>
      </c>
      <c r="D69" s="2" t="s">
        <v>103</v>
      </c>
      <c r="E69" s="2" t="s">
        <v>29</v>
      </c>
      <c r="F69" s="2" t="s">
        <v>30</v>
      </c>
      <c r="G69" s="2" t="s">
        <v>35</v>
      </c>
      <c r="H69" s="4">
        <v>64</v>
      </c>
      <c r="I69" s="4">
        <v>125424</v>
      </c>
      <c r="J69" s="4">
        <v>92736</v>
      </c>
      <c r="K69" s="4">
        <v>3763</v>
      </c>
      <c r="L69" s="4">
        <v>2.2000000000000002</v>
      </c>
      <c r="M69" s="4">
        <v>33</v>
      </c>
      <c r="N69" s="4">
        <v>1</v>
      </c>
      <c r="O69" s="4">
        <v>5.1200000000000002E-2</v>
      </c>
    </row>
    <row r="70" spans="1:15">
      <c r="A70" s="2" t="s">
        <v>181</v>
      </c>
      <c r="B70" s="3">
        <v>46023</v>
      </c>
      <c r="C70" s="2" t="s">
        <v>102</v>
      </c>
      <c r="D70" s="2" t="s">
        <v>103</v>
      </c>
      <c r="E70" s="2" t="s">
        <v>29</v>
      </c>
      <c r="F70" s="2" t="s">
        <v>30</v>
      </c>
      <c r="G70" s="2" t="s">
        <v>21</v>
      </c>
      <c r="H70" s="4">
        <v>122</v>
      </c>
      <c r="I70" s="4">
        <v>162131</v>
      </c>
      <c r="J70" s="4">
        <v>113216</v>
      </c>
      <c r="K70" s="4">
        <v>2918</v>
      </c>
      <c r="L70" s="4">
        <v>1.7</v>
      </c>
      <c r="M70" s="4">
        <v>52</v>
      </c>
      <c r="N70" s="4">
        <v>0</v>
      </c>
      <c r="O70" s="4">
        <v>8.3500000000000005E-2</v>
      </c>
    </row>
    <row r="71" spans="1:15">
      <c r="A71" s="2" t="s">
        <v>182</v>
      </c>
      <c r="B71" s="3">
        <v>46040</v>
      </c>
      <c r="C71" s="2" t="s">
        <v>102</v>
      </c>
      <c r="D71" s="2" t="s">
        <v>103</v>
      </c>
      <c r="E71" s="2" t="s">
        <v>29</v>
      </c>
      <c r="F71" s="2" t="s">
        <v>30</v>
      </c>
      <c r="G71" s="2" t="s">
        <v>35</v>
      </c>
      <c r="H71" s="4">
        <v>130</v>
      </c>
      <c r="I71" s="4">
        <v>250972</v>
      </c>
      <c r="J71" s="4">
        <v>188370</v>
      </c>
      <c r="K71" s="4">
        <v>4517</v>
      </c>
      <c r="L71" s="4">
        <v>2.7</v>
      </c>
      <c r="M71" s="4">
        <v>48</v>
      </c>
      <c r="N71" s="4">
        <v>4</v>
      </c>
      <c r="O71" s="4">
        <v>4.99E-2</v>
      </c>
    </row>
    <row r="72" spans="1:15">
      <c r="A72" s="2" t="s">
        <v>183</v>
      </c>
      <c r="B72" s="3">
        <v>46039</v>
      </c>
      <c r="C72" s="2" t="s">
        <v>156</v>
      </c>
      <c r="D72" s="2" t="s">
        <v>157</v>
      </c>
      <c r="E72" s="2" t="s">
        <v>12</v>
      </c>
      <c r="F72" s="2" t="s">
        <v>20</v>
      </c>
      <c r="G72" s="2" t="s">
        <v>21</v>
      </c>
      <c r="H72" s="4">
        <v>85</v>
      </c>
      <c r="I72" s="4">
        <v>112803</v>
      </c>
      <c r="J72" s="4">
        <v>78880</v>
      </c>
      <c r="K72" s="4">
        <v>2030</v>
      </c>
      <c r="L72" s="4">
        <v>2.8</v>
      </c>
      <c r="M72" s="4">
        <v>80</v>
      </c>
      <c r="N72" s="4">
        <v>1</v>
      </c>
      <c r="O72" s="4">
        <v>7.2999999999999995E-2</v>
      </c>
    </row>
    <row r="73" spans="1:15">
      <c r="A73" s="2" t="s">
        <v>184</v>
      </c>
      <c r="B73" s="3">
        <v>46025</v>
      </c>
      <c r="C73" s="2" t="s">
        <v>70</v>
      </c>
      <c r="D73" s="2" t="s">
        <v>71</v>
      </c>
      <c r="E73" s="2" t="s">
        <v>72</v>
      </c>
      <c r="F73" s="2" t="s">
        <v>73</v>
      </c>
      <c r="G73" s="2" t="s">
        <v>35</v>
      </c>
      <c r="H73" s="4">
        <v>124</v>
      </c>
      <c r="I73" s="4">
        <v>238185</v>
      </c>
      <c r="J73" s="4">
        <v>179676</v>
      </c>
      <c r="K73" s="4">
        <v>4287</v>
      </c>
      <c r="L73" s="4">
        <v>3.6</v>
      </c>
      <c r="M73" s="4">
        <v>45</v>
      </c>
      <c r="N73" s="4">
        <v>1</v>
      </c>
      <c r="O73" s="4">
        <v>7.7200000000000005E-2</v>
      </c>
    </row>
    <row r="74" spans="1:15">
      <c r="A74" s="2" t="s">
        <v>185</v>
      </c>
      <c r="B74" s="3">
        <v>46028</v>
      </c>
      <c r="C74" s="2" t="s">
        <v>172</v>
      </c>
      <c r="D74" s="2" t="s">
        <v>173</v>
      </c>
      <c r="E74" s="2" t="s">
        <v>47</v>
      </c>
      <c r="F74" s="2" t="s">
        <v>48</v>
      </c>
      <c r="G74" s="2" t="s">
        <v>31</v>
      </c>
      <c r="H74" s="4">
        <v>34</v>
      </c>
      <c r="I74" s="4">
        <v>21112</v>
      </c>
      <c r="J74" s="4">
        <v>11533</v>
      </c>
      <c r="K74" s="4">
        <v>380</v>
      </c>
      <c r="L74" s="4">
        <v>4.4000000000000004</v>
      </c>
      <c r="M74" s="4">
        <v>67</v>
      </c>
      <c r="N74" s="4">
        <v>0</v>
      </c>
      <c r="O74" s="4">
        <v>2.98E-2</v>
      </c>
    </row>
    <row r="75" spans="1:15">
      <c r="A75" s="2" t="s">
        <v>186</v>
      </c>
      <c r="B75" s="3">
        <v>46051</v>
      </c>
      <c r="C75" s="2" t="s">
        <v>37</v>
      </c>
      <c r="D75" s="2" t="s">
        <v>38</v>
      </c>
      <c r="E75" s="2" t="s">
        <v>29</v>
      </c>
      <c r="F75" s="2" t="s">
        <v>30</v>
      </c>
      <c r="G75" s="2" t="s">
        <v>25</v>
      </c>
      <c r="H75" s="4">
        <v>46</v>
      </c>
      <c r="I75" s="4">
        <v>41650</v>
      </c>
      <c r="J75" s="4">
        <v>24546</v>
      </c>
      <c r="K75" s="4">
        <v>750</v>
      </c>
      <c r="L75" s="4">
        <v>2.4</v>
      </c>
      <c r="M75" s="4">
        <v>40</v>
      </c>
      <c r="N75" s="4">
        <v>0</v>
      </c>
      <c r="O75" s="4">
        <v>1.5800000000000002E-2</v>
      </c>
    </row>
    <row r="76" spans="1:15">
      <c r="A76" s="2" t="s">
        <v>187</v>
      </c>
      <c r="B76" s="3">
        <v>46025</v>
      </c>
      <c r="C76" s="2" t="s">
        <v>75</v>
      </c>
      <c r="D76" s="2" t="s">
        <v>76</v>
      </c>
      <c r="E76" s="2" t="s">
        <v>42</v>
      </c>
      <c r="F76" s="2" t="s">
        <v>43</v>
      </c>
      <c r="G76" s="2" t="s">
        <v>25</v>
      </c>
      <c r="H76" s="4">
        <v>57</v>
      </c>
      <c r="I76" s="4">
        <v>47628</v>
      </c>
      <c r="J76" s="4">
        <v>30415</v>
      </c>
      <c r="K76" s="4">
        <v>857</v>
      </c>
      <c r="L76" s="4">
        <v>4.2</v>
      </c>
      <c r="M76" s="4">
        <v>44</v>
      </c>
      <c r="N76" s="4">
        <v>1</v>
      </c>
      <c r="O76" s="4">
        <v>7.4200000000000002E-2</v>
      </c>
    </row>
    <row r="77" spans="1:15">
      <c r="A77" s="2" t="s">
        <v>188</v>
      </c>
      <c r="B77" s="3">
        <v>46051</v>
      </c>
      <c r="C77" s="2" t="s">
        <v>50</v>
      </c>
      <c r="D77" s="2" t="s">
        <v>51</v>
      </c>
      <c r="E77" s="2" t="s">
        <v>47</v>
      </c>
      <c r="F77" s="2" t="s">
        <v>48</v>
      </c>
      <c r="G77" s="2" t="s">
        <v>21</v>
      </c>
      <c r="H77" s="4">
        <v>28</v>
      </c>
      <c r="I77" s="4">
        <v>40145</v>
      </c>
      <c r="J77" s="4">
        <v>25984</v>
      </c>
      <c r="K77" s="4">
        <v>723</v>
      </c>
      <c r="L77" s="4">
        <v>3.2</v>
      </c>
      <c r="M77" s="4">
        <v>47</v>
      </c>
      <c r="N77" s="4">
        <v>0</v>
      </c>
      <c r="O77" s="4">
        <v>1.12E-2</v>
      </c>
    </row>
    <row r="78" spans="1:15">
      <c r="A78" s="2" t="s">
        <v>189</v>
      </c>
      <c r="B78" s="3">
        <v>46047</v>
      </c>
      <c r="C78" s="2" t="s">
        <v>190</v>
      </c>
      <c r="D78" s="2" t="s">
        <v>191</v>
      </c>
      <c r="E78" s="2" t="s">
        <v>12</v>
      </c>
      <c r="F78" s="2" t="s">
        <v>20</v>
      </c>
      <c r="G78" s="2" t="s">
        <v>31</v>
      </c>
      <c r="H78" s="4">
        <v>43</v>
      </c>
      <c r="I78" s="4">
        <v>24919</v>
      </c>
      <c r="J78" s="4">
        <v>14586</v>
      </c>
      <c r="K78" s="4">
        <v>449</v>
      </c>
      <c r="L78" s="4">
        <v>1.4</v>
      </c>
      <c r="M78" s="4">
        <v>56</v>
      </c>
      <c r="N78" s="4">
        <v>0</v>
      </c>
      <c r="O78" s="4">
        <v>9.4500000000000001E-2</v>
      </c>
    </row>
    <row r="79" spans="1:15">
      <c r="A79" s="2" t="s">
        <v>192</v>
      </c>
      <c r="B79" s="3">
        <v>46031</v>
      </c>
      <c r="C79" s="2" t="s">
        <v>83</v>
      </c>
      <c r="D79" s="2" t="s">
        <v>84</v>
      </c>
      <c r="E79" s="2" t="s">
        <v>12</v>
      </c>
      <c r="F79" s="2" t="s">
        <v>20</v>
      </c>
      <c r="G79" s="2" t="s">
        <v>21</v>
      </c>
      <c r="H79" s="4">
        <v>82</v>
      </c>
      <c r="I79" s="4">
        <v>114061</v>
      </c>
      <c r="J79" s="4">
        <v>76096</v>
      </c>
      <c r="K79" s="4">
        <v>3422</v>
      </c>
      <c r="L79" s="4">
        <v>1.4</v>
      </c>
      <c r="M79" s="4">
        <v>55</v>
      </c>
      <c r="N79" s="4">
        <v>0</v>
      </c>
      <c r="O79" s="4">
        <v>4.07E-2</v>
      </c>
    </row>
    <row r="80" spans="1:15">
      <c r="A80" s="2" t="s">
        <v>193</v>
      </c>
      <c r="B80" s="3">
        <v>46046</v>
      </c>
      <c r="C80" s="2" t="s">
        <v>37</v>
      </c>
      <c r="D80" s="2" t="s">
        <v>38</v>
      </c>
      <c r="E80" s="2" t="s">
        <v>29</v>
      </c>
      <c r="F80" s="2" t="s">
        <v>30</v>
      </c>
      <c r="G80" s="2" t="s">
        <v>35</v>
      </c>
      <c r="H80" s="4">
        <v>109</v>
      </c>
      <c r="I80" s="4">
        <v>215304</v>
      </c>
      <c r="J80" s="4">
        <v>157941</v>
      </c>
      <c r="K80" s="4">
        <v>3875</v>
      </c>
      <c r="L80" s="4">
        <v>2.9</v>
      </c>
      <c r="M80" s="4">
        <v>44</v>
      </c>
      <c r="N80" s="4">
        <v>0</v>
      </c>
      <c r="O80" s="4">
        <v>5.9400000000000001E-2</v>
      </c>
    </row>
    <row r="81" spans="1:15">
      <c r="A81" s="2" t="s">
        <v>194</v>
      </c>
      <c r="B81" s="3">
        <v>46043</v>
      </c>
      <c r="C81" s="2" t="s">
        <v>140</v>
      </c>
      <c r="D81" s="2" t="s">
        <v>141</v>
      </c>
      <c r="E81" s="2" t="s">
        <v>42</v>
      </c>
      <c r="F81" s="2" t="s">
        <v>43</v>
      </c>
      <c r="G81" s="2" t="s">
        <v>21</v>
      </c>
      <c r="H81" s="4">
        <v>59</v>
      </c>
      <c r="I81" s="4">
        <v>81463</v>
      </c>
      <c r="J81" s="4">
        <v>54752</v>
      </c>
      <c r="K81" s="4">
        <v>1466</v>
      </c>
      <c r="L81" s="4">
        <v>4.3</v>
      </c>
      <c r="M81" s="4">
        <v>51</v>
      </c>
      <c r="N81" s="4">
        <v>1</v>
      </c>
      <c r="O81" s="4">
        <v>3.0800000000000001E-2</v>
      </c>
    </row>
    <row r="82" spans="1:15">
      <c r="A82" s="2" t="s">
        <v>195</v>
      </c>
      <c r="B82" s="3">
        <v>46034</v>
      </c>
      <c r="C82" s="2" t="s">
        <v>108</v>
      </c>
      <c r="D82" s="2" t="s">
        <v>109</v>
      </c>
      <c r="E82" s="2" t="s">
        <v>42</v>
      </c>
      <c r="F82" s="2" t="s">
        <v>43</v>
      </c>
      <c r="G82" s="2" t="s">
        <v>21</v>
      </c>
      <c r="H82" s="4">
        <v>131</v>
      </c>
      <c r="I82" s="4">
        <v>182646</v>
      </c>
      <c r="J82" s="4">
        <v>121568</v>
      </c>
      <c r="K82" s="4">
        <v>3288</v>
      </c>
      <c r="L82" s="4">
        <v>3.1</v>
      </c>
      <c r="M82" s="4">
        <v>56</v>
      </c>
      <c r="N82" s="4">
        <v>1</v>
      </c>
      <c r="O82" s="4">
        <v>3.0800000000000001E-2</v>
      </c>
    </row>
    <row r="83" spans="1:15">
      <c r="A83" s="2" t="s">
        <v>196</v>
      </c>
      <c r="B83" s="3">
        <v>46029</v>
      </c>
      <c r="C83" s="2" t="s">
        <v>156</v>
      </c>
      <c r="D83" s="2" t="s">
        <v>157</v>
      </c>
      <c r="E83" s="2" t="s">
        <v>12</v>
      </c>
      <c r="F83" s="2" t="s">
        <v>20</v>
      </c>
      <c r="G83" s="2" t="s">
        <v>31</v>
      </c>
      <c r="H83" s="4">
        <v>107</v>
      </c>
      <c r="I83" s="4">
        <v>65424</v>
      </c>
      <c r="J83" s="4">
        <v>36294</v>
      </c>
      <c r="K83" s="4">
        <v>1178</v>
      </c>
      <c r="L83" s="4">
        <v>3.8</v>
      </c>
      <c r="M83" s="4">
        <v>51</v>
      </c>
      <c r="N83" s="4">
        <v>3</v>
      </c>
      <c r="O83" s="4">
        <v>1.66E-2</v>
      </c>
    </row>
    <row r="84" spans="1:15">
      <c r="A84" s="2" t="s">
        <v>197</v>
      </c>
      <c r="B84" s="3">
        <v>46028</v>
      </c>
      <c r="C84" s="2" t="s">
        <v>198</v>
      </c>
      <c r="D84" s="2" t="s">
        <v>199</v>
      </c>
      <c r="E84" s="2" t="s">
        <v>72</v>
      </c>
      <c r="F84" s="2" t="s">
        <v>73</v>
      </c>
      <c r="G84" s="2" t="s">
        <v>31</v>
      </c>
      <c r="H84" s="4">
        <v>117</v>
      </c>
      <c r="I84" s="4">
        <v>72408</v>
      </c>
      <c r="J84" s="4">
        <v>39686</v>
      </c>
      <c r="K84" s="4">
        <v>1303</v>
      </c>
      <c r="L84" s="4">
        <v>3.4</v>
      </c>
      <c r="M84" s="4">
        <v>57</v>
      </c>
      <c r="N84" s="4">
        <v>0</v>
      </c>
      <c r="O84" s="4">
        <v>3.3000000000000002E-2</v>
      </c>
    </row>
    <row r="85" spans="1:15">
      <c r="A85" s="2" t="s">
        <v>200</v>
      </c>
      <c r="B85" s="3">
        <v>46035</v>
      </c>
      <c r="C85" s="2" t="s">
        <v>78</v>
      </c>
      <c r="D85" s="2" t="s">
        <v>79</v>
      </c>
      <c r="E85" s="2" t="s">
        <v>47</v>
      </c>
      <c r="F85" s="2" t="s">
        <v>48</v>
      </c>
      <c r="G85" s="2" t="s">
        <v>35</v>
      </c>
      <c r="H85" s="4">
        <v>47</v>
      </c>
      <c r="I85" s="4">
        <v>97471</v>
      </c>
      <c r="J85" s="4">
        <v>68103</v>
      </c>
      <c r="K85" s="4">
        <v>1754</v>
      </c>
      <c r="L85" s="4">
        <v>4.3</v>
      </c>
      <c r="M85" s="4">
        <v>56</v>
      </c>
      <c r="N85" s="4">
        <v>0</v>
      </c>
      <c r="O85" s="4">
        <v>1.2500000000000001E-2</v>
      </c>
    </row>
    <row r="86" spans="1:15">
      <c r="A86" s="2" t="s">
        <v>201</v>
      </c>
      <c r="B86" s="3">
        <v>46023</v>
      </c>
      <c r="C86" s="2" t="s">
        <v>75</v>
      </c>
      <c r="D86" s="2" t="s">
        <v>76</v>
      </c>
      <c r="E86" s="2" t="s">
        <v>42</v>
      </c>
      <c r="F86" s="2" t="s">
        <v>43</v>
      </c>
      <c r="G86" s="2" t="s">
        <v>35</v>
      </c>
      <c r="H86" s="4">
        <v>110</v>
      </c>
      <c r="I86" s="4">
        <v>213329</v>
      </c>
      <c r="J86" s="4">
        <v>159390</v>
      </c>
      <c r="K86" s="4">
        <v>3840</v>
      </c>
      <c r="L86" s="4">
        <v>4.7</v>
      </c>
      <c r="M86" s="4">
        <v>50</v>
      </c>
      <c r="N86" s="4">
        <v>2</v>
      </c>
      <c r="O86" s="4">
        <v>5.8299999999999998E-2</v>
      </c>
    </row>
    <row r="87" spans="1:15">
      <c r="A87" s="2" t="s">
        <v>202</v>
      </c>
      <c r="B87" s="3">
        <v>46052</v>
      </c>
      <c r="C87" s="2" t="s">
        <v>203</v>
      </c>
      <c r="D87" s="2" t="s">
        <v>204</v>
      </c>
      <c r="E87" s="2" t="s">
        <v>29</v>
      </c>
      <c r="F87" s="2" t="s">
        <v>30</v>
      </c>
      <c r="G87" s="2" t="s">
        <v>31</v>
      </c>
      <c r="H87" s="4">
        <v>128</v>
      </c>
      <c r="I87" s="4">
        <v>76448</v>
      </c>
      <c r="J87" s="4">
        <v>43418</v>
      </c>
      <c r="K87" s="4">
        <v>1376</v>
      </c>
      <c r="L87" s="4">
        <v>3.5</v>
      </c>
      <c r="M87" s="4">
        <v>37</v>
      </c>
      <c r="N87" s="4">
        <v>3</v>
      </c>
      <c r="O87" s="4">
        <v>4.3400000000000001E-2</v>
      </c>
    </row>
    <row r="88" spans="1:15">
      <c r="A88" s="2" t="s">
        <v>205</v>
      </c>
      <c r="B88" s="3">
        <v>46039</v>
      </c>
      <c r="C88" s="2" t="s">
        <v>206</v>
      </c>
      <c r="D88" s="2" t="s">
        <v>207</v>
      </c>
      <c r="E88" s="2" t="s">
        <v>72</v>
      </c>
      <c r="F88" s="2" t="s">
        <v>73</v>
      </c>
      <c r="G88" s="2" t="s">
        <v>31</v>
      </c>
      <c r="H88" s="4">
        <v>128</v>
      </c>
      <c r="I88" s="4">
        <v>72296</v>
      </c>
      <c r="J88" s="4">
        <v>43418</v>
      </c>
      <c r="K88" s="4">
        <v>1301</v>
      </c>
      <c r="L88" s="4">
        <v>3</v>
      </c>
      <c r="M88" s="4">
        <v>50</v>
      </c>
      <c r="N88" s="4">
        <v>3</v>
      </c>
      <c r="O88" s="4">
        <v>9.4E-2</v>
      </c>
    </row>
    <row r="89" spans="1:15">
      <c r="A89" s="2" t="s">
        <v>208</v>
      </c>
      <c r="B89" s="3">
        <v>46040</v>
      </c>
      <c r="C89" s="2" t="s">
        <v>209</v>
      </c>
      <c r="D89" s="2" t="s">
        <v>210</v>
      </c>
      <c r="E89" s="2" t="s">
        <v>58</v>
      </c>
      <c r="F89" s="2" t="s">
        <v>59</v>
      </c>
      <c r="G89" s="2" t="s">
        <v>21</v>
      </c>
      <c r="H89" s="4">
        <v>102</v>
      </c>
      <c r="I89" s="4">
        <v>136428</v>
      </c>
      <c r="J89" s="4">
        <v>94656</v>
      </c>
      <c r="K89" s="4">
        <v>2456</v>
      </c>
      <c r="L89" s="4">
        <v>2.9</v>
      </c>
      <c r="M89" s="4">
        <v>49</v>
      </c>
      <c r="N89" s="4">
        <v>0</v>
      </c>
      <c r="O89" s="4">
        <v>7.7600000000000002E-2</v>
      </c>
    </row>
    <row r="90" spans="1:15">
      <c r="A90" s="2" t="s">
        <v>211</v>
      </c>
      <c r="B90" s="3">
        <v>46034</v>
      </c>
      <c r="C90" s="2" t="s">
        <v>212</v>
      </c>
      <c r="D90" s="2" t="s">
        <v>213</v>
      </c>
      <c r="E90" s="2" t="s">
        <v>58</v>
      </c>
      <c r="F90" s="2" t="s">
        <v>59</v>
      </c>
      <c r="G90" s="2" t="s">
        <v>31</v>
      </c>
      <c r="H90" s="4">
        <v>102</v>
      </c>
      <c r="I90" s="4">
        <v>61028</v>
      </c>
      <c r="J90" s="4">
        <v>34598</v>
      </c>
      <c r="K90" s="4">
        <v>1099</v>
      </c>
      <c r="L90" s="4">
        <v>2.5</v>
      </c>
      <c r="M90" s="4">
        <v>44</v>
      </c>
      <c r="N90" s="4">
        <v>0</v>
      </c>
      <c r="O90" s="4">
        <v>6.5100000000000005E-2</v>
      </c>
    </row>
    <row r="91" spans="1:15">
      <c r="A91" s="2" t="s">
        <v>214</v>
      </c>
      <c r="B91" s="3">
        <v>46040</v>
      </c>
      <c r="C91" s="2" t="s">
        <v>123</v>
      </c>
      <c r="D91" s="2" t="s">
        <v>124</v>
      </c>
      <c r="E91" s="2" t="s">
        <v>47</v>
      </c>
      <c r="F91" s="2" t="s">
        <v>48</v>
      </c>
      <c r="G91" s="2" t="s">
        <v>31</v>
      </c>
      <c r="H91" s="4">
        <v>42</v>
      </c>
      <c r="I91" s="4">
        <v>25257</v>
      </c>
      <c r="J91" s="4">
        <v>14246</v>
      </c>
      <c r="K91" s="4">
        <v>455</v>
      </c>
      <c r="L91" s="4">
        <v>3.3</v>
      </c>
      <c r="M91" s="4">
        <v>54</v>
      </c>
      <c r="N91" s="4">
        <v>1</v>
      </c>
      <c r="O91" s="4">
        <v>3.6600000000000001E-2</v>
      </c>
    </row>
    <row r="92" spans="1:15">
      <c r="A92" s="2" t="s">
        <v>215</v>
      </c>
      <c r="B92" s="3">
        <v>46048</v>
      </c>
      <c r="C92" s="2" t="s">
        <v>78</v>
      </c>
      <c r="D92" s="2" t="s">
        <v>79</v>
      </c>
      <c r="E92" s="2" t="s">
        <v>47</v>
      </c>
      <c r="F92" s="2" t="s">
        <v>48</v>
      </c>
      <c r="G92" s="2" t="s">
        <v>21</v>
      </c>
      <c r="H92" s="4">
        <v>41</v>
      </c>
      <c r="I92" s="4">
        <v>54334</v>
      </c>
      <c r="J92" s="4">
        <v>38048</v>
      </c>
      <c r="K92" s="4">
        <v>978</v>
      </c>
      <c r="L92" s="4">
        <v>1.3</v>
      </c>
      <c r="M92" s="4">
        <v>64</v>
      </c>
      <c r="N92" s="4">
        <v>1</v>
      </c>
      <c r="O92" s="4">
        <v>6.1699999999999998E-2</v>
      </c>
    </row>
    <row r="93" spans="1:15">
      <c r="A93" s="2" t="s">
        <v>216</v>
      </c>
      <c r="B93" s="3">
        <v>46051</v>
      </c>
      <c r="C93" s="2" t="s">
        <v>147</v>
      </c>
      <c r="D93" s="2" t="s">
        <v>148</v>
      </c>
      <c r="E93" s="2" t="s">
        <v>47</v>
      </c>
      <c r="F93" s="2" t="s">
        <v>48</v>
      </c>
      <c r="G93" s="2" t="s">
        <v>35</v>
      </c>
      <c r="H93" s="4">
        <v>110</v>
      </c>
      <c r="I93" s="4">
        <v>207681</v>
      </c>
      <c r="J93" s="4">
        <v>159390</v>
      </c>
      <c r="K93" s="4">
        <v>3738</v>
      </c>
      <c r="L93" s="4">
        <v>2</v>
      </c>
      <c r="M93" s="4">
        <v>48</v>
      </c>
      <c r="N93" s="4">
        <v>3</v>
      </c>
      <c r="O93" s="4">
        <v>7.3700000000000002E-2</v>
      </c>
    </row>
    <row r="94" spans="1:15">
      <c r="A94" s="2" t="s">
        <v>217</v>
      </c>
      <c r="B94" s="3">
        <v>46026</v>
      </c>
      <c r="C94" s="2" t="s">
        <v>37</v>
      </c>
      <c r="D94" s="2" t="s">
        <v>38</v>
      </c>
      <c r="E94" s="2" t="s">
        <v>29</v>
      </c>
      <c r="F94" s="2" t="s">
        <v>30</v>
      </c>
      <c r="G94" s="2" t="s">
        <v>25</v>
      </c>
      <c r="H94" s="4">
        <v>92</v>
      </c>
      <c r="I94" s="4">
        <v>78448</v>
      </c>
      <c r="J94" s="4">
        <v>49091</v>
      </c>
      <c r="K94" s="4">
        <v>1412</v>
      </c>
      <c r="L94" s="4">
        <v>3.1</v>
      </c>
      <c r="M94" s="4">
        <v>49</v>
      </c>
      <c r="N94" s="4">
        <v>0</v>
      </c>
      <c r="O94" s="4">
        <v>7.3200000000000001E-2</v>
      </c>
    </row>
    <row r="95" spans="1:15">
      <c r="A95" s="2" t="s">
        <v>218</v>
      </c>
      <c r="B95" s="3">
        <v>46039</v>
      </c>
      <c r="C95" s="2" t="s">
        <v>219</v>
      </c>
      <c r="D95" s="2" t="s">
        <v>220</v>
      </c>
      <c r="E95" s="2" t="s">
        <v>12</v>
      </c>
      <c r="F95" s="2" t="s">
        <v>20</v>
      </c>
      <c r="G95" s="2" t="s">
        <v>31</v>
      </c>
      <c r="H95" s="4">
        <v>120</v>
      </c>
      <c r="I95" s="4">
        <v>71371</v>
      </c>
      <c r="J95" s="4">
        <v>40704</v>
      </c>
      <c r="K95" s="4">
        <v>2141</v>
      </c>
      <c r="L95" s="4">
        <v>2.9</v>
      </c>
      <c r="M95" s="4">
        <v>76</v>
      </c>
      <c r="N95" s="4">
        <v>1</v>
      </c>
      <c r="O95" s="4">
        <v>6.2399999999999997E-2</v>
      </c>
    </row>
    <row r="96" spans="1:15">
      <c r="A96" s="2" t="s">
        <v>221</v>
      </c>
      <c r="B96" s="3">
        <v>46040</v>
      </c>
      <c r="C96" s="2" t="s">
        <v>50</v>
      </c>
      <c r="D96" s="2" t="s">
        <v>51</v>
      </c>
      <c r="E96" s="2" t="s">
        <v>47</v>
      </c>
      <c r="F96" s="2" t="s">
        <v>48</v>
      </c>
      <c r="G96" s="2" t="s">
        <v>25</v>
      </c>
      <c r="H96" s="4">
        <v>60</v>
      </c>
      <c r="I96" s="4">
        <v>53044</v>
      </c>
      <c r="J96" s="4">
        <v>32016</v>
      </c>
      <c r="K96" s="4">
        <v>955</v>
      </c>
      <c r="L96" s="4">
        <v>0.9</v>
      </c>
      <c r="M96" s="4">
        <v>76</v>
      </c>
      <c r="N96" s="4">
        <v>1</v>
      </c>
      <c r="O96" s="4">
        <v>2.24E-2</v>
      </c>
    </row>
    <row r="97" spans="1:15">
      <c r="A97" s="2" t="s">
        <v>222</v>
      </c>
      <c r="B97" s="3">
        <v>46035</v>
      </c>
      <c r="C97" s="2" t="s">
        <v>61</v>
      </c>
      <c r="D97" s="2" t="s">
        <v>62</v>
      </c>
      <c r="E97" s="2" t="s">
        <v>29</v>
      </c>
      <c r="F97" s="2" t="s">
        <v>30</v>
      </c>
      <c r="G97" s="2" t="s">
        <v>31</v>
      </c>
      <c r="H97" s="4">
        <v>120</v>
      </c>
      <c r="I97" s="4">
        <v>73051</v>
      </c>
      <c r="J97" s="4">
        <v>40704</v>
      </c>
      <c r="K97" s="4">
        <v>1315</v>
      </c>
      <c r="L97" s="4">
        <v>1.2</v>
      </c>
      <c r="M97" s="4">
        <v>51</v>
      </c>
      <c r="N97" s="4">
        <v>0</v>
      </c>
      <c r="O97" s="4">
        <v>4.8800000000000003E-2</v>
      </c>
    </row>
    <row r="98" spans="1:15">
      <c r="A98" s="2" t="s">
        <v>223</v>
      </c>
      <c r="B98" s="3">
        <v>46044</v>
      </c>
      <c r="C98" s="2" t="s">
        <v>123</v>
      </c>
      <c r="D98" s="2" t="s">
        <v>124</v>
      </c>
      <c r="E98" s="2" t="s">
        <v>47</v>
      </c>
      <c r="F98" s="2" t="s">
        <v>48</v>
      </c>
      <c r="G98" s="2" t="s">
        <v>25</v>
      </c>
      <c r="H98" s="4">
        <v>110</v>
      </c>
      <c r="I98" s="4">
        <v>94324</v>
      </c>
      <c r="J98" s="4">
        <v>58696</v>
      </c>
      <c r="K98" s="4">
        <v>2830</v>
      </c>
      <c r="L98" s="4">
        <v>1.3</v>
      </c>
      <c r="M98" s="4">
        <v>68</v>
      </c>
      <c r="N98" s="4">
        <v>0</v>
      </c>
      <c r="O98" s="4">
        <v>6.7900000000000002E-2</v>
      </c>
    </row>
    <row r="99" spans="1:15">
      <c r="A99" s="2" t="s">
        <v>224</v>
      </c>
      <c r="B99" s="3">
        <v>46048</v>
      </c>
      <c r="C99" s="2" t="s">
        <v>135</v>
      </c>
      <c r="D99" s="2" t="s">
        <v>136</v>
      </c>
      <c r="E99" s="2" t="s">
        <v>72</v>
      </c>
      <c r="F99" s="2" t="s">
        <v>73</v>
      </c>
      <c r="G99" s="2" t="s">
        <v>25</v>
      </c>
      <c r="H99" s="4">
        <v>90</v>
      </c>
      <c r="I99" s="4">
        <v>77646</v>
      </c>
      <c r="J99" s="4">
        <v>48024</v>
      </c>
      <c r="K99" s="4">
        <v>2329</v>
      </c>
      <c r="L99" s="4">
        <v>1.6</v>
      </c>
      <c r="M99" s="4">
        <v>44</v>
      </c>
      <c r="N99" s="4">
        <v>3</v>
      </c>
      <c r="O99" s="4">
        <v>2.8899999999999999E-2</v>
      </c>
    </row>
    <row r="100" spans="1:15">
      <c r="A100" s="2" t="s">
        <v>225</v>
      </c>
      <c r="B100" s="3">
        <v>46046</v>
      </c>
      <c r="C100" s="2" t="s">
        <v>206</v>
      </c>
      <c r="D100" s="2" t="s">
        <v>207</v>
      </c>
      <c r="E100" s="2" t="s">
        <v>72</v>
      </c>
      <c r="F100" s="2" t="s">
        <v>73</v>
      </c>
      <c r="G100" s="2" t="s">
        <v>21</v>
      </c>
      <c r="H100" s="4">
        <v>48</v>
      </c>
      <c r="I100" s="4">
        <v>64709</v>
      </c>
      <c r="J100" s="4">
        <v>44544</v>
      </c>
      <c r="K100" s="4">
        <v>1165</v>
      </c>
      <c r="L100" s="4">
        <v>1.8</v>
      </c>
      <c r="M100" s="4">
        <v>30</v>
      </c>
      <c r="N100" s="4">
        <v>1</v>
      </c>
      <c r="O100" s="4">
        <v>4.9399999999999999E-2</v>
      </c>
    </row>
    <row r="101" spans="1:15">
      <c r="A101" s="2" t="s">
        <v>226</v>
      </c>
      <c r="B101" s="3">
        <v>46026</v>
      </c>
      <c r="C101" s="2" t="s">
        <v>70</v>
      </c>
      <c r="D101" s="2" t="s">
        <v>71</v>
      </c>
      <c r="E101" s="2" t="s">
        <v>72</v>
      </c>
      <c r="F101" s="2" t="s">
        <v>73</v>
      </c>
      <c r="G101" s="2" t="s">
        <v>31</v>
      </c>
      <c r="H101" s="4">
        <v>32</v>
      </c>
      <c r="I101" s="4">
        <v>18505</v>
      </c>
      <c r="J101" s="4">
        <v>10854</v>
      </c>
      <c r="K101" s="4">
        <v>555</v>
      </c>
      <c r="L101" s="4">
        <v>2.9</v>
      </c>
      <c r="M101" s="4">
        <v>41</v>
      </c>
      <c r="N101" s="4">
        <v>1</v>
      </c>
      <c r="O101" s="4">
        <v>6.5199999999999994E-2</v>
      </c>
    </row>
    <row r="102" spans="1:15">
      <c r="A102" s="2" t="s">
        <v>227</v>
      </c>
      <c r="B102" s="3">
        <v>46032</v>
      </c>
      <c r="C102" s="2" t="s">
        <v>56</v>
      </c>
      <c r="D102" s="2" t="s">
        <v>57</v>
      </c>
      <c r="E102" s="2" t="s">
        <v>58</v>
      </c>
      <c r="F102" s="2" t="s">
        <v>59</v>
      </c>
      <c r="G102" s="2" t="s">
        <v>21</v>
      </c>
      <c r="H102" s="4">
        <v>43</v>
      </c>
      <c r="I102" s="4">
        <v>58866</v>
      </c>
      <c r="J102" s="4">
        <v>39904</v>
      </c>
      <c r="K102" s="4">
        <v>1060</v>
      </c>
      <c r="L102" s="4">
        <v>3.5</v>
      </c>
      <c r="M102" s="4">
        <v>48</v>
      </c>
      <c r="N102" s="4">
        <v>1</v>
      </c>
      <c r="O102" s="4">
        <v>3.2599999999999997E-2</v>
      </c>
    </row>
    <row r="103" spans="1:15">
      <c r="A103" s="2" t="s">
        <v>228</v>
      </c>
      <c r="B103" s="3">
        <v>46026</v>
      </c>
      <c r="C103" s="2" t="s">
        <v>99</v>
      </c>
      <c r="D103" s="2" t="s">
        <v>100</v>
      </c>
      <c r="E103" s="2" t="s">
        <v>29</v>
      </c>
      <c r="F103" s="2" t="s">
        <v>30</v>
      </c>
      <c r="G103" s="2" t="s">
        <v>25</v>
      </c>
      <c r="H103" s="4">
        <v>57</v>
      </c>
      <c r="I103" s="4">
        <v>47760</v>
      </c>
      <c r="J103" s="4">
        <v>30415</v>
      </c>
      <c r="K103" s="4">
        <v>860</v>
      </c>
      <c r="L103" s="4">
        <v>3.6</v>
      </c>
      <c r="M103" s="4">
        <v>60</v>
      </c>
      <c r="N103" s="4">
        <v>1</v>
      </c>
      <c r="O103" s="4">
        <v>7.17E-2</v>
      </c>
    </row>
    <row r="104" spans="1:15">
      <c r="A104" s="2" t="s">
        <v>229</v>
      </c>
      <c r="B104" s="3">
        <v>46045</v>
      </c>
      <c r="C104" s="2" t="s">
        <v>178</v>
      </c>
      <c r="D104" s="2" t="s">
        <v>179</v>
      </c>
      <c r="E104" s="2" t="s">
        <v>12</v>
      </c>
      <c r="F104" s="2" t="s">
        <v>20</v>
      </c>
      <c r="G104" s="2" t="s">
        <v>35</v>
      </c>
      <c r="H104" s="4">
        <v>120</v>
      </c>
      <c r="I104" s="4">
        <v>223021</v>
      </c>
      <c r="J104" s="4">
        <v>173880</v>
      </c>
      <c r="K104" s="4">
        <v>4014</v>
      </c>
      <c r="L104" s="4">
        <v>4.4000000000000004</v>
      </c>
      <c r="M104" s="4">
        <v>49</v>
      </c>
      <c r="N104" s="4">
        <v>4</v>
      </c>
      <c r="O104" s="4">
        <v>8.1699999999999995E-2</v>
      </c>
    </row>
    <row r="105" spans="1:15">
      <c r="A105" s="2" t="s">
        <v>230</v>
      </c>
      <c r="B105" s="3">
        <v>46035</v>
      </c>
      <c r="C105" s="2" t="s">
        <v>178</v>
      </c>
      <c r="D105" s="2" t="s">
        <v>179</v>
      </c>
      <c r="E105" s="2" t="s">
        <v>12</v>
      </c>
      <c r="F105" s="2" t="s">
        <v>20</v>
      </c>
      <c r="G105" s="2" t="s">
        <v>35</v>
      </c>
      <c r="H105" s="4">
        <v>30</v>
      </c>
      <c r="I105" s="4">
        <v>59924</v>
      </c>
      <c r="J105" s="4">
        <v>43470</v>
      </c>
      <c r="K105" s="4">
        <v>1079</v>
      </c>
      <c r="L105" s="4">
        <v>3.5</v>
      </c>
      <c r="M105" s="4">
        <v>61</v>
      </c>
      <c r="N105" s="4">
        <v>1</v>
      </c>
      <c r="O105" s="4">
        <v>1.55E-2</v>
      </c>
    </row>
    <row r="106" spans="1:15">
      <c r="A106" s="2" t="s">
        <v>231</v>
      </c>
      <c r="B106" s="3">
        <v>46045</v>
      </c>
      <c r="C106" s="2" t="s">
        <v>232</v>
      </c>
      <c r="D106" s="2" t="s">
        <v>233</v>
      </c>
      <c r="E106" s="2" t="s">
        <v>47</v>
      </c>
      <c r="F106" s="2" t="s">
        <v>48</v>
      </c>
      <c r="G106" s="2" t="s">
        <v>21</v>
      </c>
      <c r="H106" s="4">
        <v>46</v>
      </c>
      <c r="I106" s="4">
        <v>61377</v>
      </c>
      <c r="J106" s="4">
        <v>42688</v>
      </c>
      <c r="K106" s="4">
        <v>1105</v>
      </c>
      <c r="L106" s="4">
        <v>3.9</v>
      </c>
      <c r="M106" s="4">
        <v>48</v>
      </c>
      <c r="N106" s="4">
        <v>1</v>
      </c>
      <c r="O106" s="4">
        <v>5.8099999999999999E-2</v>
      </c>
    </row>
    <row r="107" spans="1:15">
      <c r="A107" s="2" t="s">
        <v>234</v>
      </c>
      <c r="B107" s="3">
        <v>46031</v>
      </c>
      <c r="C107" s="2" t="s">
        <v>64</v>
      </c>
      <c r="D107" s="2" t="s">
        <v>65</v>
      </c>
      <c r="E107" s="2" t="s">
        <v>58</v>
      </c>
      <c r="F107" s="2" t="s">
        <v>59</v>
      </c>
      <c r="G107" s="2" t="s">
        <v>35</v>
      </c>
      <c r="H107" s="4">
        <v>53</v>
      </c>
      <c r="I107" s="4">
        <v>104447</v>
      </c>
      <c r="J107" s="4">
        <v>76797</v>
      </c>
      <c r="K107" s="4">
        <v>1880</v>
      </c>
      <c r="L107" s="4">
        <v>3.7</v>
      </c>
      <c r="M107" s="4">
        <v>53</v>
      </c>
      <c r="N107" s="4">
        <v>0</v>
      </c>
      <c r="O107" s="4">
        <v>6.1600000000000002E-2</v>
      </c>
    </row>
    <row r="108" spans="1:15">
      <c r="A108" s="2" t="s">
        <v>235</v>
      </c>
      <c r="B108" s="3">
        <v>46039</v>
      </c>
      <c r="C108" s="2" t="s">
        <v>236</v>
      </c>
      <c r="D108" s="2" t="s">
        <v>237</v>
      </c>
      <c r="E108" s="2" t="s">
        <v>42</v>
      </c>
      <c r="F108" s="2" t="s">
        <v>43</v>
      </c>
      <c r="G108" s="2" t="s">
        <v>25</v>
      </c>
      <c r="H108" s="4">
        <v>100</v>
      </c>
      <c r="I108" s="4">
        <v>87042</v>
      </c>
      <c r="J108" s="4">
        <v>53360</v>
      </c>
      <c r="K108" s="4">
        <v>2611</v>
      </c>
      <c r="L108" s="4">
        <v>5.3</v>
      </c>
      <c r="M108" s="4">
        <v>36</v>
      </c>
      <c r="N108" s="4">
        <v>3</v>
      </c>
      <c r="O108" s="4">
        <v>2.3900000000000001E-2</v>
      </c>
    </row>
    <row r="109" spans="1:15">
      <c r="A109" s="2" t="s">
        <v>238</v>
      </c>
      <c r="B109" s="3">
        <v>46026</v>
      </c>
      <c r="C109" s="2" t="s">
        <v>239</v>
      </c>
      <c r="D109" s="2" t="s">
        <v>240</v>
      </c>
      <c r="E109" s="2" t="s">
        <v>72</v>
      </c>
      <c r="F109" s="2" t="s">
        <v>73</v>
      </c>
      <c r="G109" s="2" t="s">
        <v>31</v>
      </c>
      <c r="H109" s="4">
        <v>62</v>
      </c>
      <c r="I109" s="4">
        <v>36808</v>
      </c>
      <c r="J109" s="4">
        <v>21030</v>
      </c>
      <c r="K109" s="4">
        <v>663</v>
      </c>
      <c r="L109" s="4">
        <v>1.8</v>
      </c>
      <c r="M109" s="4">
        <v>56</v>
      </c>
      <c r="N109" s="4">
        <v>2</v>
      </c>
      <c r="O109" s="4">
        <v>4.0099999999999997E-2</v>
      </c>
    </row>
    <row r="110" spans="1:15">
      <c r="A110" s="2" t="s">
        <v>241</v>
      </c>
      <c r="B110" s="3">
        <v>46051</v>
      </c>
      <c r="C110" s="2" t="s">
        <v>242</v>
      </c>
      <c r="D110" s="2" t="s">
        <v>243</v>
      </c>
      <c r="E110" s="2" t="s">
        <v>47</v>
      </c>
      <c r="F110" s="2" t="s">
        <v>48</v>
      </c>
      <c r="G110" s="2" t="s">
        <v>25</v>
      </c>
      <c r="H110" s="4">
        <v>113</v>
      </c>
      <c r="I110" s="4">
        <v>93746</v>
      </c>
      <c r="J110" s="4">
        <v>60297</v>
      </c>
      <c r="K110" s="4">
        <v>2812</v>
      </c>
      <c r="L110" s="4">
        <v>4.4000000000000004</v>
      </c>
      <c r="M110" s="4">
        <v>57</v>
      </c>
      <c r="N110" s="4">
        <v>3</v>
      </c>
      <c r="O110" s="4">
        <v>7.17E-2</v>
      </c>
    </row>
    <row r="111" spans="1:15">
      <c r="A111" s="2" t="s">
        <v>244</v>
      </c>
      <c r="B111" s="3">
        <v>46031</v>
      </c>
      <c r="C111" s="2" t="s">
        <v>27</v>
      </c>
      <c r="D111" s="2" t="s">
        <v>28</v>
      </c>
      <c r="E111" s="2" t="s">
        <v>29</v>
      </c>
      <c r="F111" s="2" t="s">
        <v>30</v>
      </c>
      <c r="G111" s="2" t="s">
        <v>35</v>
      </c>
      <c r="H111" s="4">
        <v>77</v>
      </c>
      <c r="I111" s="4">
        <v>153976</v>
      </c>
      <c r="J111" s="4">
        <v>111573</v>
      </c>
      <c r="K111" s="4">
        <v>4619</v>
      </c>
      <c r="L111" s="4">
        <v>1.2</v>
      </c>
      <c r="M111" s="4">
        <v>47</v>
      </c>
      <c r="N111" s="4">
        <v>1</v>
      </c>
      <c r="O111" s="4">
        <v>3.4799999999999998E-2</v>
      </c>
    </row>
    <row r="112" spans="1:15">
      <c r="A112" s="2" t="s">
        <v>245</v>
      </c>
      <c r="B112" s="3">
        <v>46052</v>
      </c>
      <c r="C112" s="2" t="s">
        <v>239</v>
      </c>
      <c r="D112" s="2" t="s">
        <v>240</v>
      </c>
      <c r="E112" s="2" t="s">
        <v>72</v>
      </c>
      <c r="F112" s="2" t="s">
        <v>73</v>
      </c>
      <c r="G112" s="2" t="s">
        <v>25</v>
      </c>
      <c r="H112" s="4">
        <v>40</v>
      </c>
      <c r="I112" s="4">
        <v>34041</v>
      </c>
      <c r="J112" s="4">
        <v>21344</v>
      </c>
      <c r="K112" s="4">
        <v>613</v>
      </c>
      <c r="L112" s="4">
        <v>1.1000000000000001</v>
      </c>
      <c r="M112" s="4">
        <v>42</v>
      </c>
      <c r="N112" s="4">
        <v>0</v>
      </c>
      <c r="O112" s="4">
        <v>7.4999999999999997E-2</v>
      </c>
    </row>
    <row r="113" spans="1:15">
      <c r="A113" s="2" t="s">
        <v>246</v>
      </c>
      <c r="B113" s="3">
        <v>46039</v>
      </c>
      <c r="C113" s="2" t="s">
        <v>162</v>
      </c>
      <c r="D113" s="2" t="s">
        <v>163</v>
      </c>
      <c r="E113" s="2" t="s">
        <v>29</v>
      </c>
      <c r="F113" s="2" t="s">
        <v>30</v>
      </c>
      <c r="G113" s="2" t="s">
        <v>25</v>
      </c>
      <c r="H113" s="4">
        <v>102</v>
      </c>
      <c r="I113" s="4">
        <v>85953</v>
      </c>
      <c r="J113" s="4">
        <v>54427</v>
      </c>
      <c r="K113" s="4">
        <v>1547</v>
      </c>
      <c r="L113" s="4">
        <v>3.5</v>
      </c>
      <c r="M113" s="4">
        <v>41</v>
      </c>
      <c r="N113" s="4">
        <v>0</v>
      </c>
      <c r="O113" s="4">
        <v>8.4000000000000005E-2</v>
      </c>
    </row>
    <row r="114" spans="1:15">
      <c r="A114" s="2" t="s">
        <v>247</v>
      </c>
      <c r="B114" s="3">
        <v>46049</v>
      </c>
      <c r="C114" s="2" t="s">
        <v>105</v>
      </c>
      <c r="D114" s="2" t="s">
        <v>106</v>
      </c>
      <c r="E114" s="2" t="s">
        <v>12</v>
      </c>
      <c r="F114" s="2" t="s">
        <v>20</v>
      </c>
      <c r="G114" s="2" t="s">
        <v>25</v>
      </c>
      <c r="H114" s="4">
        <v>56</v>
      </c>
      <c r="I114" s="4">
        <v>47820</v>
      </c>
      <c r="J114" s="4">
        <v>29882</v>
      </c>
      <c r="K114" s="4">
        <v>861</v>
      </c>
      <c r="L114" s="4">
        <v>4.4000000000000004</v>
      </c>
      <c r="M114" s="4">
        <v>76</v>
      </c>
      <c r="N114" s="4">
        <v>2</v>
      </c>
      <c r="O114" s="4">
        <v>3.61E-2</v>
      </c>
    </row>
    <row r="115" spans="1:15">
      <c r="A115" s="2" t="s">
        <v>248</v>
      </c>
      <c r="B115" s="3">
        <v>46040</v>
      </c>
      <c r="C115" s="2" t="s">
        <v>108</v>
      </c>
      <c r="D115" s="2" t="s">
        <v>109</v>
      </c>
      <c r="E115" s="2" t="s">
        <v>42</v>
      </c>
      <c r="F115" s="2" t="s">
        <v>43</v>
      </c>
      <c r="G115" s="2" t="s">
        <v>31</v>
      </c>
      <c r="H115" s="4">
        <v>29</v>
      </c>
      <c r="I115" s="4">
        <v>18062</v>
      </c>
      <c r="J115" s="4">
        <v>9837</v>
      </c>
      <c r="K115" s="4">
        <v>325</v>
      </c>
      <c r="L115" s="4">
        <v>1.6</v>
      </c>
      <c r="M115" s="4">
        <v>35</v>
      </c>
      <c r="N115" s="4">
        <v>0</v>
      </c>
      <c r="O115" s="4">
        <v>2.69E-2</v>
      </c>
    </row>
    <row r="116" spans="1:15">
      <c r="A116" s="2" t="s">
        <v>249</v>
      </c>
      <c r="B116" s="3">
        <v>46046</v>
      </c>
      <c r="C116" s="2" t="s">
        <v>250</v>
      </c>
      <c r="D116" s="2" t="s">
        <v>251</v>
      </c>
      <c r="E116" s="2" t="s">
        <v>58</v>
      </c>
      <c r="F116" s="2" t="s">
        <v>59</v>
      </c>
      <c r="G116" s="2" t="s">
        <v>31</v>
      </c>
      <c r="H116" s="4">
        <v>63</v>
      </c>
      <c r="I116" s="4">
        <v>37569</v>
      </c>
      <c r="J116" s="4">
        <v>21370</v>
      </c>
      <c r="K116" s="4">
        <v>676</v>
      </c>
      <c r="L116" s="4">
        <v>4.2</v>
      </c>
      <c r="M116" s="4">
        <v>61</v>
      </c>
      <c r="N116" s="4">
        <v>1</v>
      </c>
      <c r="O116" s="4">
        <v>5.2400000000000002E-2</v>
      </c>
    </row>
    <row r="117" spans="1:15">
      <c r="A117" s="2" t="s">
        <v>252</v>
      </c>
      <c r="B117" s="3">
        <v>46045</v>
      </c>
      <c r="C117" s="2" t="s">
        <v>236</v>
      </c>
      <c r="D117" s="2" t="s">
        <v>237</v>
      </c>
      <c r="E117" s="2" t="s">
        <v>42</v>
      </c>
      <c r="F117" s="2" t="s">
        <v>43</v>
      </c>
      <c r="G117" s="2" t="s">
        <v>25</v>
      </c>
      <c r="H117" s="4">
        <v>41</v>
      </c>
      <c r="I117" s="4">
        <v>36072</v>
      </c>
      <c r="J117" s="4">
        <v>21878</v>
      </c>
      <c r="K117" s="4">
        <v>649</v>
      </c>
      <c r="L117" s="4">
        <v>4.4000000000000004</v>
      </c>
      <c r="M117" s="4">
        <v>56</v>
      </c>
      <c r="N117" s="4">
        <v>0</v>
      </c>
      <c r="O117" s="4">
        <v>4.3700000000000003E-2</v>
      </c>
    </row>
    <row r="118" spans="1:15">
      <c r="A118" s="2" t="s">
        <v>253</v>
      </c>
      <c r="B118" s="3">
        <v>46037</v>
      </c>
      <c r="C118" s="2" t="s">
        <v>209</v>
      </c>
      <c r="D118" s="2" t="s">
        <v>210</v>
      </c>
      <c r="E118" s="2" t="s">
        <v>58</v>
      </c>
      <c r="F118" s="2" t="s">
        <v>59</v>
      </c>
      <c r="G118" s="2" t="s">
        <v>35</v>
      </c>
      <c r="H118" s="4">
        <v>112</v>
      </c>
      <c r="I118" s="4">
        <v>226212</v>
      </c>
      <c r="J118" s="4">
        <v>162288</v>
      </c>
      <c r="K118" s="4">
        <v>4072</v>
      </c>
      <c r="L118" s="4">
        <v>5.5</v>
      </c>
      <c r="M118" s="4">
        <v>56</v>
      </c>
      <c r="N118" s="4">
        <v>3</v>
      </c>
      <c r="O118" s="4">
        <v>1.14E-2</v>
      </c>
    </row>
    <row r="119" spans="1:15">
      <c r="A119" s="2" t="s">
        <v>254</v>
      </c>
      <c r="B119" s="3">
        <v>46030</v>
      </c>
      <c r="C119" s="2" t="s">
        <v>53</v>
      </c>
      <c r="D119" s="2" t="s">
        <v>54</v>
      </c>
      <c r="E119" s="2" t="s">
        <v>12</v>
      </c>
      <c r="F119" s="2" t="s">
        <v>20</v>
      </c>
      <c r="G119" s="2" t="s">
        <v>31</v>
      </c>
      <c r="H119" s="4">
        <v>87</v>
      </c>
      <c r="I119" s="4">
        <v>52327</v>
      </c>
      <c r="J119" s="4">
        <v>29510</v>
      </c>
      <c r="K119" s="4">
        <v>942</v>
      </c>
      <c r="L119" s="4">
        <v>2.5</v>
      </c>
      <c r="M119" s="4">
        <v>47</v>
      </c>
      <c r="N119" s="4">
        <v>0</v>
      </c>
      <c r="O119" s="4">
        <v>6.0199999999999997E-2</v>
      </c>
    </row>
    <row r="120" spans="1:15">
      <c r="A120" s="2" t="s">
        <v>255</v>
      </c>
      <c r="B120" s="3">
        <v>46024</v>
      </c>
      <c r="C120" s="2" t="s">
        <v>256</v>
      </c>
      <c r="D120" s="2" t="s">
        <v>257</v>
      </c>
      <c r="E120" s="2" t="s">
        <v>58</v>
      </c>
      <c r="F120" s="2" t="s">
        <v>59</v>
      </c>
      <c r="G120" s="2" t="s">
        <v>35</v>
      </c>
      <c r="H120" s="4">
        <v>32</v>
      </c>
      <c r="I120" s="4">
        <v>63558</v>
      </c>
      <c r="J120" s="4">
        <v>46368</v>
      </c>
      <c r="K120" s="4">
        <v>1144</v>
      </c>
      <c r="L120" s="4">
        <v>3.8</v>
      </c>
      <c r="M120" s="4">
        <v>49</v>
      </c>
      <c r="N120" s="4">
        <v>0</v>
      </c>
      <c r="O120" s="4">
        <v>5.4199999999999998E-2</v>
      </c>
    </row>
    <row r="121" spans="1:15">
      <c r="A121" s="2" t="s">
        <v>258</v>
      </c>
      <c r="B121" s="3">
        <v>46041</v>
      </c>
      <c r="C121" s="2" t="s">
        <v>212</v>
      </c>
      <c r="D121" s="2" t="s">
        <v>213</v>
      </c>
      <c r="E121" s="2" t="s">
        <v>58</v>
      </c>
      <c r="F121" s="2" t="s">
        <v>59</v>
      </c>
      <c r="G121" s="2" t="s">
        <v>35</v>
      </c>
      <c r="H121" s="4">
        <v>53</v>
      </c>
      <c r="I121" s="4">
        <v>101408</v>
      </c>
      <c r="J121" s="4">
        <v>76797</v>
      </c>
      <c r="K121" s="4">
        <v>1825</v>
      </c>
      <c r="L121" s="4">
        <v>1.5</v>
      </c>
      <c r="M121" s="4">
        <v>31</v>
      </c>
      <c r="N121" s="4">
        <v>1</v>
      </c>
      <c r="O121" s="4">
        <v>7.0000000000000007E-2</v>
      </c>
    </row>
    <row r="122" spans="1:15">
      <c r="A122" s="2" t="s">
        <v>259</v>
      </c>
      <c r="B122" s="3">
        <v>46050</v>
      </c>
      <c r="C122" s="2" t="s">
        <v>86</v>
      </c>
      <c r="D122" s="2" t="s">
        <v>87</v>
      </c>
      <c r="E122" s="2" t="s">
        <v>47</v>
      </c>
      <c r="F122" s="2" t="s">
        <v>48</v>
      </c>
      <c r="G122" s="2" t="s">
        <v>35</v>
      </c>
      <c r="H122" s="4">
        <v>79</v>
      </c>
      <c r="I122" s="4">
        <v>163465</v>
      </c>
      <c r="J122" s="4">
        <v>114471</v>
      </c>
      <c r="K122" s="4">
        <v>2942</v>
      </c>
      <c r="L122" s="4">
        <v>3.1</v>
      </c>
      <c r="M122" s="4">
        <v>72</v>
      </c>
      <c r="N122" s="4">
        <v>0</v>
      </c>
      <c r="O122" s="4">
        <v>1.47E-2</v>
      </c>
    </row>
    <row r="123" spans="1:15">
      <c r="A123" s="2" t="s">
        <v>260</v>
      </c>
      <c r="B123" s="3">
        <v>46023</v>
      </c>
      <c r="C123" s="2" t="s">
        <v>190</v>
      </c>
      <c r="D123" s="2" t="s">
        <v>191</v>
      </c>
      <c r="E123" s="2" t="s">
        <v>12</v>
      </c>
      <c r="F123" s="2" t="s">
        <v>20</v>
      </c>
      <c r="G123" s="2" t="s">
        <v>25</v>
      </c>
      <c r="H123" s="4">
        <v>77</v>
      </c>
      <c r="I123" s="4">
        <v>67148</v>
      </c>
      <c r="J123" s="4">
        <v>41087</v>
      </c>
      <c r="K123" s="4">
        <v>1209</v>
      </c>
      <c r="L123" s="4">
        <v>3.4</v>
      </c>
      <c r="M123" s="4">
        <v>66</v>
      </c>
      <c r="N123" s="4">
        <v>0</v>
      </c>
      <c r="O123" s="4">
        <v>5.21E-2</v>
      </c>
    </row>
    <row r="124" spans="1:15">
      <c r="A124" s="2" t="s">
        <v>261</v>
      </c>
      <c r="B124" s="3">
        <v>46034</v>
      </c>
      <c r="C124" s="2" t="s">
        <v>123</v>
      </c>
      <c r="D124" s="2" t="s">
        <v>124</v>
      </c>
      <c r="E124" s="2" t="s">
        <v>47</v>
      </c>
      <c r="F124" s="2" t="s">
        <v>48</v>
      </c>
      <c r="G124" s="2" t="s">
        <v>35</v>
      </c>
      <c r="H124" s="4">
        <v>67</v>
      </c>
      <c r="I124" s="4">
        <v>137072</v>
      </c>
      <c r="J124" s="4">
        <v>97083</v>
      </c>
      <c r="K124" s="4">
        <v>2467</v>
      </c>
      <c r="L124" s="4">
        <v>3</v>
      </c>
      <c r="M124" s="4">
        <v>79</v>
      </c>
      <c r="N124" s="4">
        <v>0</v>
      </c>
      <c r="O124" s="4">
        <v>2.58E-2</v>
      </c>
    </row>
    <row r="125" spans="1:15">
      <c r="A125" s="2" t="s">
        <v>262</v>
      </c>
      <c r="B125" s="3">
        <v>46059</v>
      </c>
      <c r="C125" s="2" t="s">
        <v>206</v>
      </c>
      <c r="D125" s="2" t="s">
        <v>207</v>
      </c>
      <c r="E125" s="2" t="s">
        <v>72</v>
      </c>
      <c r="F125" s="2" t="s">
        <v>73</v>
      </c>
      <c r="G125" s="2" t="s">
        <v>25</v>
      </c>
      <c r="H125" s="4">
        <v>51</v>
      </c>
      <c r="I125" s="4">
        <v>45862</v>
      </c>
      <c r="J125" s="4">
        <v>27377</v>
      </c>
      <c r="K125" s="4">
        <v>826</v>
      </c>
      <c r="L125" s="4">
        <v>0.8</v>
      </c>
      <c r="M125" s="4">
        <v>58</v>
      </c>
      <c r="N125" s="4">
        <v>0</v>
      </c>
      <c r="O125" s="4">
        <v>2.8400000000000002E-2</v>
      </c>
    </row>
    <row r="126" spans="1:15">
      <c r="A126" s="2" t="s">
        <v>263</v>
      </c>
      <c r="B126" s="3">
        <v>46077</v>
      </c>
      <c r="C126" s="2" t="s">
        <v>61</v>
      </c>
      <c r="D126" s="2" t="s">
        <v>62</v>
      </c>
      <c r="E126" s="2" t="s">
        <v>29</v>
      </c>
      <c r="F126" s="2" t="s">
        <v>30</v>
      </c>
      <c r="G126" s="2" t="s">
        <v>25</v>
      </c>
      <c r="H126" s="4">
        <v>46</v>
      </c>
      <c r="I126" s="4">
        <v>39948</v>
      </c>
      <c r="J126" s="4">
        <v>24693</v>
      </c>
      <c r="K126" s="4">
        <v>719</v>
      </c>
      <c r="L126" s="4">
        <v>1.6</v>
      </c>
      <c r="M126" s="4">
        <v>51</v>
      </c>
      <c r="N126" s="4">
        <v>1</v>
      </c>
      <c r="O126" s="4">
        <v>0.04</v>
      </c>
    </row>
    <row r="127" spans="1:15">
      <c r="A127" s="2" t="s">
        <v>264</v>
      </c>
      <c r="B127" s="3">
        <v>46079</v>
      </c>
      <c r="C127" s="2" t="s">
        <v>198</v>
      </c>
      <c r="D127" s="2" t="s">
        <v>199</v>
      </c>
      <c r="E127" s="2" t="s">
        <v>72</v>
      </c>
      <c r="F127" s="2" t="s">
        <v>73</v>
      </c>
      <c r="G127" s="2" t="s">
        <v>35</v>
      </c>
      <c r="H127" s="4">
        <v>114</v>
      </c>
      <c r="I127" s="4">
        <v>233802</v>
      </c>
      <c r="J127" s="4">
        <v>166177</v>
      </c>
      <c r="K127" s="4">
        <v>4208</v>
      </c>
      <c r="L127" s="4">
        <v>1.8</v>
      </c>
      <c r="M127" s="4">
        <v>51</v>
      </c>
      <c r="N127" s="4">
        <v>0</v>
      </c>
      <c r="O127" s="4">
        <v>2.92E-2</v>
      </c>
    </row>
    <row r="128" spans="1:15">
      <c r="A128" s="2" t="s">
        <v>265</v>
      </c>
      <c r="B128" s="3">
        <v>46065</v>
      </c>
      <c r="C128" s="2" t="s">
        <v>27</v>
      </c>
      <c r="D128" s="2" t="s">
        <v>28</v>
      </c>
      <c r="E128" s="2" t="s">
        <v>29</v>
      </c>
      <c r="F128" s="2" t="s">
        <v>30</v>
      </c>
      <c r="G128" s="2" t="s">
        <v>31</v>
      </c>
      <c r="H128" s="4">
        <v>33</v>
      </c>
      <c r="I128" s="4">
        <v>19999</v>
      </c>
      <c r="J128" s="4">
        <v>11261</v>
      </c>
      <c r="K128" s="4">
        <v>600</v>
      </c>
      <c r="L128" s="4">
        <v>0.9</v>
      </c>
      <c r="M128" s="4">
        <v>57</v>
      </c>
      <c r="N128" s="4">
        <v>1</v>
      </c>
      <c r="O128" s="4">
        <v>2.8400000000000002E-2</v>
      </c>
    </row>
    <row r="129" spans="1:15">
      <c r="A129" s="2" t="s">
        <v>266</v>
      </c>
      <c r="B129" s="3">
        <v>46060</v>
      </c>
      <c r="C129" s="2" t="s">
        <v>126</v>
      </c>
      <c r="D129" s="2" t="s">
        <v>127</v>
      </c>
      <c r="E129" s="2" t="s">
        <v>58</v>
      </c>
      <c r="F129" s="2" t="s">
        <v>59</v>
      </c>
      <c r="G129" s="2" t="s">
        <v>25</v>
      </c>
      <c r="H129" s="4">
        <v>111</v>
      </c>
      <c r="I129" s="4">
        <v>91848</v>
      </c>
      <c r="J129" s="4">
        <v>59585</v>
      </c>
      <c r="K129" s="4">
        <v>1653</v>
      </c>
      <c r="L129" s="4">
        <v>2.7</v>
      </c>
      <c r="M129" s="4">
        <v>60</v>
      </c>
      <c r="N129" s="4">
        <v>2</v>
      </c>
      <c r="O129" s="4">
        <v>8.7900000000000006E-2</v>
      </c>
    </row>
    <row r="130" spans="1:15">
      <c r="A130" s="2" t="s">
        <v>267</v>
      </c>
      <c r="B130" s="3">
        <v>46074</v>
      </c>
      <c r="C130" s="2" t="s">
        <v>117</v>
      </c>
      <c r="D130" s="2" t="s">
        <v>118</v>
      </c>
      <c r="E130" s="2" t="s">
        <v>42</v>
      </c>
      <c r="F130" s="2" t="s">
        <v>43</v>
      </c>
      <c r="G130" s="2" t="s">
        <v>35</v>
      </c>
      <c r="H130" s="4">
        <v>48</v>
      </c>
      <c r="I130" s="4">
        <v>94965</v>
      </c>
      <c r="J130" s="4">
        <v>69969</v>
      </c>
      <c r="K130" s="4">
        <v>1709</v>
      </c>
      <c r="L130" s="4">
        <v>2.5</v>
      </c>
      <c r="M130" s="4">
        <v>33</v>
      </c>
      <c r="N130" s="4">
        <v>1</v>
      </c>
      <c r="O130" s="4">
        <v>4.2700000000000002E-2</v>
      </c>
    </row>
    <row r="131" spans="1:15">
      <c r="A131" s="2" t="s">
        <v>268</v>
      </c>
      <c r="B131" s="3">
        <v>46062</v>
      </c>
      <c r="C131" s="2" t="s">
        <v>67</v>
      </c>
      <c r="D131" s="2" t="s">
        <v>68</v>
      </c>
      <c r="E131" s="2" t="s">
        <v>42</v>
      </c>
      <c r="F131" s="2" t="s">
        <v>43</v>
      </c>
      <c r="G131" s="2" t="s">
        <v>25</v>
      </c>
      <c r="H131" s="4">
        <v>109</v>
      </c>
      <c r="I131" s="4">
        <v>91698</v>
      </c>
      <c r="J131" s="4">
        <v>58511</v>
      </c>
      <c r="K131" s="4">
        <v>1651</v>
      </c>
      <c r="L131" s="4">
        <v>3.4</v>
      </c>
      <c r="M131" s="4">
        <v>32</v>
      </c>
      <c r="N131" s="4">
        <v>0</v>
      </c>
      <c r="O131" s="4">
        <v>9.0999999999999998E-2</v>
      </c>
    </row>
    <row r="132" spans="1:15">
      <c r="A132" s="2" t="s">
        <v>269</v>
      </c>
      <c r="B132" s="3">
        <v>46076</v>
      </c>
      <c r="C132" s="2" t="s">
        <v>67</v>
      </c>
      <c r="D132" s="2" t="s">
        <v>68</v>
      </c>
      <c r="E132" s="2" t="s">
        <v>42</v>
      </c>
      <c r="F132" s="2" t="s">
        <v>43</v>
      </c>
      <c r="G132" s="2" t="s">
        <v>25</v>
      </c>
      <c r="H132" s="4">
        <v>46</v>
      </c>
      <c r="I132" s="4">
        <v>40167</v>
      </c>
      <c r="J132" s="4">
        <v>24693</v>
      </c>
      <c r="K132" s="4">
        <v>1205</v>
      </c>
      <c r="L132" s="4">
        <v>2.6</v>
      </c>
      <c r="M132" s="4">
        <v>57</v>
      </c>
      <c r="N132" s="4">
        <v>1</v>
      </c>
      <c r="O132" s="4">
        <v>3.4799999999999998E-2</v>
      </c>
    </row>
    <row r="133" spans="1:15">
      <c r="A133" s="2" t="s">
        <v>270</v>
      </c>
      <c r="B133" s="3">
        <v>46062</v>
      </c>
      <c r="C133" s="2" t="s">
        <v>206</v>
      </c>
      <c r="D133" s="2" t="s">
        <v>207</v>
      </c>
      <c r="E133" s="2" t="s">
        <v>72</v>
      </c>
      <c r="F133" s="2" t="s">
        <v>73</v>
      </c>
      <c r="G133" s="2" t="s">
        <v>25</v>
      </c>
      <c r="H133" s="4">
        <v>111</v>
      </c>
      <c r="I133" s="4">
        <v>99442</v>
      </c>
      <c r="J133" s="4">
        <v>59585</v>
      </c>
      <c r="K133" s="4">
        <v>1790</v>
      </c>
      <c r="L133" s="4">
        <v>2.6</v>
      </c>
      <c r="M133" s="4">
        <v>36</v>
      </c>
      <c r="N133" s="4">
        <v>0</v>
      </c>
      <c r="O133" s="4">
        <v>3.2000000000000001E-2</v>
      </c>
    </row>
    <row r="134" spans="1:15">
      <c r="A134" s="2" t="s">
        <v>271</v>
      </c>
      <c r="B134" s="3">
        <v>46058</v>
      </c>
      <c r="C134" s="2" t="s">
        <v>272</v>
      </c>
      <c r="D134" s="2" t="s">
        <v>273</v>
      </c>
      <c r="E134" s="2" t="s">
        <v>29</v>
      </c>
      <c r="F134" s="2" t="s">
        <v>30</v>
      </c>
      <c r="G134" s="2" t="s">
        <v>21</v>
      </c>
      <c r="H134" s="4">
        <v>40</v>
      </c>
      <c r="I134" s="4">
        <v>56068</v>
      </c>
      <c r="J134" s="4">
        <v>37343</v>
      </c>
      <c r="K134" s="4">
        <v>1009</v>
      </c>
      <c r="L134" s="4">
        <v>4.5999999999999996</v>
      </c>
      <c r="M134" s="4">
        <v>47</v>
      </c>
      <c r="N134" s="4">
        <v>1</v>
      </c>
      <c r="O134" s="4">
        <v>1.41E-2</v>
      </c>
    </row>
    <row r="135" spans="1:15">
      <c r="A135" s="2" t="s">
        <v>274</v>
      </c>
      <c r="B135" s="3">
        <v>46056</v>
      </c>
      <c r="C135" s="2" t="s">
        <v>190</v>
      </c>
      <c r="D135" s="2" t="s">
        <v>191</v>
      </c>
      <c r="E135" s="2" t="s">
        <v>12</v>
      </c>
      <c r="F135" s="2" t="s">
        <v>20</v>
      </c>
      <c r="G135" s="2" t="s">
        <v>31</v>
      </c>
      <c r="H135" s="4">
        <v>59</v>
      </c>
      <c r="I135" s="4">
        <v>35605</v>
      </c>
      <c r="J135" s="4">
        <v>20133</v>
      </c>
      <c r="K135" s="4">
        <v>641</v>
      </c>
      <c r="L135" s="4">
        <v>4.7</v>
      </c>
      <c r="M135" s="4">
        <v>80</v>
      </c>
      <c r="N135" s="4">
        <v>1</v>
      </c>
      <c r="O135" s="4">
        <v>4.5699999999999998E-2</v>
      </c>
    </row>
    <row r="136" spans="1:15">
      <c r="A136" s="2" t="s">
        <v>275</v>
      </c>
      <c r="B136" s="3">
        <v>46081</v>
      </c>
      <c r="C136" s="2" t="s">
        <v>203</v>
      </c>
      <c r="D136" s="2" t="s">
        <v>204</v>
      </c>
      <c r="E136" s="2" t="s">
        <v>29</v>
      </c>
      <c r="F136" s="2" t="s">
        <v>30</v>
      </c>
      <c r="G136" s="2" t="s">
        <v>21</v>
      </c>
      <c r="H136" s="4">
        <v>69</v>
      </c>
      <c r="I136" s="4">
        <v>96031</v>
      </c>
      <c r="J136" s="4">
        <v>64416</v>
      </c>
      <c r="K136" s="4">
        <v>1729</v>
      </c>
      <c r="L136" s="4">
        <v>1.3</v>
      </c>
      <c r="M136" s="4">
        <v>44</v>
      </c>
      <c r="N136" s="4">
        <v>1</v>
      </c>
      <c r="O136" s="4">
        <v>3.1399999999999997E-2</v>
      </c>
    </row>
    <row r="137" spans="1:15">
      <c r="A137" s="2" t="s">
        <v>276</v>
      </c>
      <c r="B137" s="3">
        <v>46072</v>
      </c>
      <c r="C137" s="2" t="s">
        <v>56</v>
      </c>
      <c r="D137" s="2" t="s">
        <v>57</v>
      </c>
      <c r="E137" s="2" t="s">
        <v>58</v>
      </c>
      <c r="F137" s="2" t="s">
        <v>59</v>
      </c>
      <c r="G137" s="2" t="s">
        <v>35</v>
      </c>
      <c r="H137" s="4">
        <v>47</v>
      </c>
      <c r="I137" s="4">
        <v>91131</v>
      </c>
      <c r="J137" s="4">
        <v>68512</v>
      </c>
      <c r="K137" s="4">
        <v>1640</v>
      </c>
      <c r="L137" s="4">
        <v>3.6</v>
      </c>
      <c r="M137" s="4">
        <v>51</v>
      </c>
      <c r="N137" s="4">
        <v>0</v>
      </c>
      <c r="O137" s="4">
        <v>8.2199999999999995E-2</v>
      </c>
    </row>
    <row r="138" spans="1:15">
      <c r="A138" s="2" t="s">
        <v>277</v>
      </c>
      <c r="B138" s="3">
        <v>46070</v>
      </c>
      <c r="C138" s="2" t="s">
        <v>114</v>
      </c>
      <c r="D138" s="2" t="s">
        <v>115</v>
      </c>
      <c r="E138" s="2" t="s">
        <v>72</v>
      </c>
      <c r="F138" s="2" t="s">
        <v>73</v>
      </c>
      <c r="G138" s="2" t="s">
        <v>31</v>
      </c>
      <c r="H138" s="4">
        <v>118</v>
      </c>
      <c r="I138" s="4">
        <v>72093</v>
      </c>
      <c r="J138" s="4">
        <v>40266</v>
      </c>
      <c r="K138" s="4">
        <v>1298</v>
      </c>
      <c r="L138" s="4">
        <v>1.9</v>
      </c>
      <c r="M138" s="4">
        <v>32</v>
      </c>
      <c r="N138" s="4">
        <v>0</v>
      </c>
      <c r="O138" s="4">
        <v>5.11E-2</v>
      </c>
    </row>
    <row r="139" spans="1:15">
      <c r="A139" s="2" t="s">
        <v>278</v>
      </c>
      <c r="B139" s="3">
        <v>46067</v>
      </c>
      <c r="C139" s="2" t="s">
        <v>123</v>
      </c>
      <c r="D139" s="2" t="s">
        <v>124</v>
      </c>
      <c r="E139" s="2" t="s">
        <v>47</v>
      </c>
      <c r="F139" s="2" t="s">
        <v>48</v>
      </c>
      <c r="G139" s="2" t="s">
        <v>35</v>
      </c>
      <c r="H139" s="4">
        <v>84</v>
      </c>
      <c r="I139" s="4">
        <v>169716</v>
      </c>
      <c r="J139" s="4">
        <v>122446</v>
      </c>
      <c r="K139" s="4">
        <v>3055</v>
      </c>
      <c r="L139" s="4">
        <v>4.0999999999999996</v>
      </c>
      <c r="M139" s="4">
        <v>50</v>
      </c>
      <c r="N139" s="4">
        <v>0</v>
      </c>
      <c r="O139" s="4">
        <v>4.36E-2</v>
      </c>
    </row>
    <row r="140" spans="1:15">
      <c r="A140" s="2" t="s">
        <v>279</v>
      </c>
      <c r="B140" s="3">
        <v>46060</v>
      </c>
      <c r="C140" s="2" t="s">
        <v>45</v>
      </c>
      <c r="D140" s="2" t="s">
        <v>46</v>
      </c>
      <c r="E140" s="2" t="s">
        <v>47</v>
      </c>
      <c r="F140" s="2" t="s">
        <v>48</v>
      </c>
      <c r="G140" s="2" t="s">
        <v>35</v>
      </c>
      <c r="H140" s="4">
        <v>96</v>
      </c>
      <c r="I140" s="4">
        <v>191494</v>
      </c>
      <c r="J140" s="4">
        <v>139939</v>
      </c>
      <c r="K140" s="4">
        <v>3447</v>
      </c>
      <c r="L140" s="4">
        <v>1.8</v>
      </c>
      <c r="M140" s="4">
        <v>47</v>
      </c>
      <c r="N140" s="4">
        <v>3</v>
      </c>
      <c r="O140" s="4">
        <v>2.4500000000000001E-2</v>
      </c>
    </row>
    <row r="141" spans="1:15">
      <c r="A141" s="2" t="s">
        <v>280</v>
      </c>
      <c r="B141" s="3">
        <v>46058</v>
      </c>
      <c r="C141" s="2" t="s">
        <v>40</v>
      </c>
      <c r="D141" s="2" t="s">
        <v>41</v>
      </c>
      <c r="E141" s="2" t="s">
        <v>42</v>
      </c>
      <c r="F141" s="2" t="s">
        <v>43</v>
      </c>
      <c r="G141" s="2" t="s">
        <v>31</v>
      </c>
      <c r="H141" s="4">
        <v>34</v>
      </c>
      <c r="I141" s="4">
        <v>20102</v>
      </c>
      <c r="J141" s="4">
        <v>11602</v>
      </c>
      <c r="K141" s="4">
        <v>362</v>
      </c>
      <c r="L141" s="4">
        <v>2.6</v>
      </c>
      <c r="M141" s="4">
        <v>61</v>
      </c>
      <c r="N141" s="4">
        <v>1</v>
      </c>
      <c r="O141" s="4">
        <v>5.2299999999999999E-2</v>
      </c>
    </row>
    <row r="142" spans="1:15">
      <c r="A142" s="2" t="s">
        <v>281</v>
      </c>
      <c r="B142" s="3">
        <v>46075</v>
      </c>
      <c r="C142" s="2" t="s">
        <v>172</v>
      </c>
      <c r="D142" s="2" t="s">
        <v>173</v>
      </c>
      <c r="E142" s="2" t="s">
        <v>47</v>
      </c>
      <c r="F142" s="2" t="s">
        <v>48</v>
      </c>
      <c r="G142" s="2" t="s">
        <v>31</v>
      </c>
      <c r="H142" s="4">
        <v>43</v>
      </c>
      <c r="I142" s="4">
        <v>26598</v>
      </c>
      <c r="J142" s="4">
        <v>14673</v>
      </c>
      <c r="K142" s="4">
        <v>798</v>
      </c>
      <c r="L142" s="4">
        <v>1.2</v>
      </c>
      <c r="M142" s="4">
        <v>56</v>
      </c>
      <c r="N142" s="4">
        <v>0</v>
      </c>
      <c r="O142" s="4">
        <v>3.9300000000000002E-2</v>
      </c>
    </row>
    <row r="143" spans="1:15">
      <c r="A143" s="2" t="s">
        <v>282</v>
      </c>
      <c r="B143" s="3">
        <v>46070</v>
      </c>
      <c r="C143" s="2" t="s">
        <v>283</v>
      </c>
      <c r="D143" s="2" t="s">
        <v>284</v>
      </c>
      <c r="E143" s="2" t="s">
        <v>42</v>
      </c>
      <c r="F143" s="2" t="s">
        <v>43</v>
      </c>
      <c r="G143" s="2" t="s">
        <v>25</v>
      </c>
      <c r="H143" s="4">
        <v>107</v>
      </c>
      <c r="I143" s="4">
        <v>89367</v>
      </c>
      <c r="J143" s="4">
        <v>57438</v>
      </c>
      <c r="K143" s="4">
        <v>2681</v>
      </c>
      <c r="L143" s="4">
        <v>4.3</v>
      </c>
      <c r="M143" s="4">
        <v>32</v>
      </c>
      <c r="N143" s="4">
        <v>3</v>
      </c>
      <c r="O143" s="4">
        <v>6.9500000000000006E-2</v>
      </c>
    </row>
    <row r="144" spans="1:15">
      <c r="A144" s="2" t="s">
        <v>285</v>
      </c>
      <c r="B144" s="3">
        <v>46056</v>
      </c>
      <c r="C144" s="2" t="s">
        <v>256</v>
      </c>
      <c r="D144" s="2" t="s">
        <v>257</v>
      </c>
      <c r="E144" s="2" t="s">
        <v>58</v>
      </c>
      <c r="F144" s="2" t="s">
        <v>59</v>
      </c>
      <c r="G144" s="2" t="s">
        <v>25</v>
      </c>
      <c r="H144" s="4">
        <v>105</v>
      </c>
      <c r="I144" s="4">
        <v>90197</v>
      </c>
      <c r="J144" s="4">
        <v>56364</v>
      </c>
      <c r="K144" s="4">
        <v>2706</v>
      </c>
      <c r="L144" s="4">
        <v>1.7</v>
      </c>
      <c r="M144" s="4">
        <v>53</v>
      </c>
      <c r="N144" s="4">
        <v>1</v>
      </c>
      <c r="O144" s="4">
        <v>6.2300000000000001E-2</v>
      </c>
    </row>
    <row r="145" spans="1:15">
      <c r="A145" s="2" t="s">
        <v>286</v>
      </c>
      <c r="B145" s="3">
        <v>46064</v>
      </c>
      <c r="C145" s="2" t="s">
        <v>190</v>
      </c>
      <c r="D145" s="2" t="s">
        <v>191</v>
      </c>
      <c r="E145" s="2" t="s">
        <v>12</v>
      </c>
      <c r="F145" s="2" t="s">
        <v>20</v>
      </c>
      <c r="G145" s="2" t="s">
        <v>21</v>
      </c>
      <c r="H145" s="4">
        <v>35</v>
      </c>
      <c r="I145" s="4">
        <v>46914</v>
      </c>
      <c r="J145" s="4">
        <v>32675</v>
      </c>
      <c r="K145" s="4">
        <v>844</v>
      </c>
      <c r="L145" s="4">
        <v>3.3</v>
      </c>
      <c r="M145" s="4">
        <v>55</v>
      </c>
      <c r="N145" s="4">
        <v>0</v>
      </c>
      <c r="O145" s="4">
        <v>8.1100000000000005E-2</v>
      </c>
    </row>
    <row r="146" spans="1:15">
      <c r="A146" s="2" t="s">
        <v>287</v>
      </c>
      <c r="B146" s="3">
        <v>46064</v>
      </c>
      <c r="C146" s="2" t="s">
        <v>117</v>
      </c>
      <c r="D146" s="2" t="s">
        <v>118</v>
      </c>
      <c r="E146" s="2" t="s">
        <v>42</v>
      </c>
      <c r="F146" s="2" t="s">
        <v>43</v>
      </c>
      <c r="G146" s="2" t="s">
        <v>21</v>
      </c>
      <c r="H146" s="4">
        <v>72</v>
      </c>
      <c r="I146" s="4">
        <v>99278</v>
      </c>
      <c r="J146" s="4">
        <v>67217</v>
      </c>
      <c r="K146" s="4">
        <v>1787</v>
      </c>
      <c r="L146" s="4">
        <v>1.1000000000000001</v>
      </c>
      <c r="M146" s="4">
        <v>35</v>
      </c>
      <c r="N146" s="4">
        <v>1</v>
      </c>
      <c r="O146" s="4">
        <v>4.0800000000000003E-2</v>
      </c>
    </row>
    <row r="147" spans="1:15">
      <c r="A147" s="2" t="s">
        <v>288</v>
      </c>
      <c r="B147" s="3">
        <v>46057</v>
      </c>
      <c r="C147" s="2" t="s">
        <v>156</v>
      </c>
      <c r="D147" s="2" t="s">
        <v>157</v>
      </c>
      <c r="E147" s="2" t="s">
        <v>12</v>
      </c>
      <c r="F147" s="2" t="s">
        <v>20</v>
      </c>
      <c r="G147" s="2" t="s">
        <v>25</v>
      </c>
      <c r="H147" s="4">
        <v>44</v>
      </c>
      <c r="I147" s="4">
        <v>37869</v>
      </c>
      <c r="J147" s="4">
        <v>23619</v>
      </c>
      <c r="K147" s="4">
        <v>682</v>
      </c>
      <c r="L147" s="4">
        <v>0.6</v>
      </c>
      <c r="M147" s="4">
        <v>57</v>
      </c>
      <c r="N147" s="4">
        <v>0</v>
      </c>
      <c r="O147" s="4">
        <v>7.0099999999999996E-2</v>
      </c>
    </row>
    <row r="148" spans="1:15">
      <c r="A148" s="2" t="s">
        <v>289</v>
      </c>
      <c r="B148" s="3">
        <v>46063</v>
      </c>
      <c r="C148" s="2" t="s">
        <v>206</v>
      </c>
      <c r="D148" s="2" t="s">
        <v>207</v>
      </c>
      <c r="E148" s="2" t="s">
        <v>72</v>
      </c>
      <c r="F148" s="2" t="s">
        <v>73</v>
      </c>
      <c r="G148" s="2" t="s">
        <v>35</v>
      </c>
      <c r="H148" s="4">
        <v>102</v>
      </c>
      <c r="I148" s="4">
        <v>197052</v>
      </c>
      <c r="J148" s="4">
        <v>148685</v>
      </c>
      <c r="K148" s="4">
        <v>3547</v>
      </c>
      <c r="L148" s="4">
        <v>3.1</v>
      </c>
      <c r="M148" s="4">
        <v>54</v>
      </c>
      <c r="N148" s="4">
        <v>0</v>
      </c>
      <c r="O148" s="4">
        <v>8.5500000000000007E-2</v>
      </c>
    </row>
    <row r="149" spans="1:15">
      <c r="A149" s="2" t="s">
        <v>290</v>
      </c>
      <c r="B149" s="3">
        <v>46066</v>
      </c>
      <c r="C149" s="2" t="s">
        <v>70</v>
      </c>
      <c r="D149" s="2" t="s">
        <v>71</v>
      </c>
      <c r="E149" s="2" t="s">
        <v>72</v>
      </c>
      <c r="F149" s="2" t="s">
        <v>73</v>
      </c>
      <c r="G149" s="2" t="s">
        <v>25</v>
      </c>
      <c r="H149" s="4">
        <v>62</v>
      </c>
      <c r="I149" s="4">
        <v>56551</v>
      </c>
      <c r="J149" s="4">
        <v>33282</v>
      </c>
      <c r="K149" s="4">
        <v>1018</v>
      </c>
      <c r="L149" s="4">
        <v>3.1</v>
      </c>
      <c r="M149" s="4">
        <v>51</v>
      </c>
      <c r="N149" s="4">
        <v>0</v>
      </c>
      <c r="O149" s="4">
        <v>1.4500000000000001E-2</v>
      </c>
    </row>
    <row r="150" spans="1:15">
      <c r="A150" s="2" t="s">
        <v>291</v>
      </c>
      <c r="B150" s="3">
        <v>46069</v>
      </c>
      <c r="C150" s="2" t="s">
        <v>120</v>
      </c>
      <c r="D150" s="2" t="s">
        <v>121</v>
      </c>
      <c r="E150" s="2" t="s">
        <v>42</v>
      </c>
      <c r="F150" s="2" t="s">
        <v>43</v>
      </c>
      <c r="G150" s="2" t="s">
        <v>35</v>
      </c>
      <c r="H150" s="4">
        <v>75</v>
      </c>
      <c r="I150" s="4">
        <v>147571</v>
      </c>
      <c r="J150" s="4">
        <v>109327</v>
      </c>
      <c r="K150" s="4">
        <v>2656</v>
      </c>
      <c r="L150" s="4">
        <v>2.8</v>
      </c>
      <c r="M150" s="4">
        <v>35</v>
      </c>
      <c r="N150" s="4">
        <v>0</v>
      </c>
      <c r="O150" s="4">
        <v>6.8599999999999994E-2</v>
      </c>
    </row>
    <row r="151" spans="1:15">
      <c r="A151" s="2" t="s">
        <v>292</v>
      </c>
      <c r="B151" s="3">
        <v>46059</v>
      </c>
      <c r="C151" s="2" t="s">
        <v>144</v>
      </c>
      <c r="D151" s="2" t="s">
        <v>145</v>
      </c>
      <c r="E151" s="2" t="s">
        <v>42</v>
      </c>
      <c r="F151" s="2" t="s">
        <v>43</v>
      </c>
      <c r="G151" s="2" t="s">
        <v>31</v>
      </c>
      <c r="H151" s="4">
        <v>118</v>
      </c>
      <c r="I151" s="4">
        <v>69060</v>
      </c>
      <c r="J151" s="4">
        <v>40266</v>
      </c>
      <c r="K151" s="4">
        <v>1243</v>
      </c>
      <c r="L151" s="4">
        <v>1.9</v>
      </c>
      <c r="M151" s="4">
        <v>39</v>
      </c>
      <c r="N151" s="4">
        <v>1</v>
      </c>
      <c r="O151" s="4">
        <v>8.2500000000000004E-2</v>
      </c>
    </row>
    <row r="152" spans="1:15">
      <c r="A152" s="2" t="s">
        <v>293</v>
      </c>
      <c r="B152" s="3">
        <v>46063</v>
      </c>
      <c r="C152" s="2" t="s">
        <v>93</v>
      </c>
      <c r="D152" s="2" t="s">
        <v>94</v>
      </c>
      <c r="E152" s="2" t="s">
        <v>72</v>
      </c>
      <c r="F152" s="2" t="s">
        <v>73</v>
      </c>
      <c r="G152" s="2" t="s">
        <v>31</v>
      </c>
      <c r="H152" s="4">
        <v>112</v>
      </c>
      <c r="I152" s="4">
        <v>70232</v>
      </c>
      <c r="J152" s="4">
        <v>38218</v>
      </c>
      <c r="K152" s="4">
        <v>1264</v>
      </c>
      <c r="L152" s="4">
        <v>3.2</v>
      </c>
      <c r="M152" s="4">
        <v>33</v>
      </c>
      <c r="N152" s="4">
        <v>0</v>
      </c>
      <c r="O152" s="4">
        <v>2.5999999999999999E-2</v>
      </c>
    </row>
    <row r="153" spans="1:15">
      <c r="A153" s="2" t="s">
        <v>294</v>
      </c>
      <c r="B153" s="3">
        <v>46075</v>
      </c>
      <c r="C153" s="2" t="s">
        <v>256</v>
      </c>
      <c r="D153" s="2" t="s">
        <v>257</v>
      </c>
      <c r="E153" s="2" t="s">
        <v>58</v>
      </c>
      <c r="F153" s="2" t="s">
        <v>59</v>
      </c>
      <c r="G153" s="2" t="s">
        <v>21</v>
      </c>
      <c r="H153" s="4">
        <v>121</v>
      </c>
      <c r="I153" s="4">
        <v>167976</v>
      </c>
      <c r="J153" s="4">
        <v>112962</v>
      </c>
      <c r="K153" s="4">
        <v>3024</v>
      </c>
      <c r="L153" s="4">
        <v>4.9000000000000004</v>
      </c>
      <c r="M153" s="4">
        <v>49</v>
      </c>
      <c r="N153" s="4">
        <v>2</v>
      </c>
      <c r="O153" s="4">
        <v>3.1800000000000002E-2</v>
      </c>
    </row>
    <row r="154" spans="1:15">
      <c r="A154" s="2" t="s">
        <v>295</v>
      </c>
      <c r="B154" s="3">
        <v>46054</v>
      </c>
      <c r="C154" s="2" t="s">
        <v>168</v>
      </c>
      <c r="D154" s="2" t="s">
        <v>169</v>
      </c>
      <c r="E154" s="2" t="s">
        <v>58</v>
      </c>
      <c r="F154" s="2" t="s">
        <v>59</v>
      </c>
      <c r="G154" s="2" t="s">
        <v>35</v>
      </c>
      <c r="H154" s="4">
        <v>120</v>
      </c>
      <c r="I154" s="4">
        <v>247841</v>
      </c>
      <c r="J154" s="4">
        <v>174923</v>
      </c>
      <c r="K154" s="4">
        <v>4461</v>
      </c>
      <c r="L154" s="4">
        <v>0.5</v>
      </c>
      <c r="M154" s="4">
        <v>57</v>
      </c>
      <c r="N154" s="4">
        <v>0</v>
      </c>
      <c r="O154" s="4">
        <v>2.24E-2</v>
      </c>
    </row>
    <row r="155" spans="1:15">
      <c r="A155" s="2" t="s">
        <v>296</v>
      </c>
      <c r="B155" s="3">
        <v>46079</v>
      </c>
      <c r="C155" s="2" t="s">
        <v>53</v>
      </c>
      <c r="D155" s="2" t="s">
        <v>54</v>
      </c>
      <c r="E155" s="2" t="s">
        <v>12</v>
      </c>
      <c r="F155" s="2" t="s">
        <v>20</v>
      </c>
      <c r="G155" s="2" t="s">
        <v>25</v>
      </c>
      <c r="H155" s="4">
        <v>31</v>
      </c>
      <c r="I155" s="4">
        <v>28010</v>
      </c>
      <c r="J155" s="4">
        <v>16641</v>
      </c>
      <c r="K155" s="4">
        <v>504</v>
      </c>
      <c r="L155" s="4">
        <v>4.2</v>
      </c>
      <c r="M155" s="4">
        <v>49</v>
      </c>
      <c r="N155" s="4">
        <v>0</v>
      </c>
      <c r="O155" s="4">
        <v>2.3699999999999999E-2</v>
      </c>
    </row>
    <row r="156" spans="1:15">
      <c r="A156" s="2" t="s">
        <v>297</v>
      </c>
      <c r="B156" s="3">
        <v>46066</v>
      </c>
      <c r="C156" s="2" t="s">
        <v>250</v>
      </c>
      <c r="D156" s="2" t="s">
        <v>251</v>
      </c>
      <c r="E156" s="2" t="s">
        <v>58</v>
      </c>
      <c r="F156" s="2" t="s">
        <v>59</v>
      </c>
      <c r="G156" s="2" t="s">
        <v>21</v>
      </c>
      <c r="H156" s="4">
        <v>116</v>
      </c>
      <c r="I156" s="4">
        <v>158442</v>
      </c>
      <c r="J156" s="4">
        <v>108294</v>
      </c>
      <c r="K156" s="4">
        <v>2852</v>
      </c>
      <c r="L156" s="4">
        <v>4.5999999999999996</v>
      </c>
      <c r="M156" s="4">
        <v>30</v>
      </c>
      <c r="N156" s="4">
        <v>2</v>
      </c>
      <c r="O156" s="4">
        <v>4.6399999999999997E-2</v>
      </c>
    </row>
    <row r="157" spans="1:15">
      <c r="A157" s="2" t="s">
        <v>298</v>
      </c>
      <c r="B157" s="3">
        <v>46059</v>
      </c>
      <c r="C157" s="2" t="s">
        <v>168</v>
      </c>
      <c r="D157" s="2" t="s">
        <v>169</v>
      </c>
      <c r="E157" s="2" t="s">
        <v>58</v>
      </c>
      <c r="F157" s="2" t="s">
        <v>59</v>
      </c>
      <c r="G157" s="2" t="s">
        <v>25</v>
      </c>
      <c r="H157" s="4">
        <v>100</v>
      </c>
      <c r="I157" s="4">
        <v>89051</v>
      </c>
      <c r="J157" s="4">
        <v>53680</v>
      </c>
      <c r="K157" s="4">
        <v>1603</v>
      </c>
      <c r="L157" s="4">
        <v>2.2000000000000002</v>
      </c>
      <c r="M157" s="4">
        <v>38</v>
      </c>
      <c r="N157" s="4">
        <v>0</v>
      </c>
      <c r="O157" s="4">
        <v>3.78E-2</v>
      </c>
    </row>
    <row r="158" spans="1:15">
      <c r="A158" s="2" t="s">
        <v>299</v>
      </c>
      <c r="B158" s="3">
        <v>46065</v>
      </c>
      <c r="C158" s="2" t="s">
        <v>123</v>
      </c>
      <c r="D158" s="2" t="s">
        <v>124</v>
      </c>
      <c r="E158" s="2" t="s">
        <v>47</v>
      </c>
      <c r="F158" s="2" t="s">
        <v>48</v>
      </c>
      <c r="G158" s="2" t="s">
        <v>25</v>
      </c>
      <c r="H158" s="4">
        <v>34</v>
      </c>
      <c r="I158" s="4">
        <v>29510</v>
      </c>
      <c r="J158" s="4">
        <v>18251</v>
      </c>
      <c r="K158" s="4">
        <v>531</v>
      </c>
      <c r="L158" s="4">
        <v>3.1</v>
      </c>
      <c r="M158" s="4">
        <v>55</v>
      </c>
      <c r="N158" s="4">
        <v>0</v>
      </c>
      <c r="O158" s="4">
        <v>6.2199999999999998E-2</v>
      </c>
    </row>
    <row r="159" spans="1:15">
      <c r="A159" s="2" t="s">
        <v>300</v>
      </c>
      <c r="B159" s="3">
        <v>46064</v>
      </c>
      <c r="C159" s="2" t="s">
        <v>239</v>
      </c>
      <c r="D159" s="2" t="s">
        <v>240</v>
      </c>
      <c r="E159" s="2" t="s">
        <v>72</v>
      </c>
      <c r="F159" s="2" t="s">
        <v>73</v>
      </c>
      <c r="G159" s="2" t="s">
        <v>31</v>
      </c>
      <c r="H159" s="4">
        <v>67</v>
      </c>
      <c r="I159" s="4">
        <v>39647</v>
      </c>
      <c r="J159" s="4">
        <v>22863</v>
      </c>
      <c r="K159" s="4">
        <v>714</v>
      </c>
      <c r="L159" s="4">
        <v>3.4</v>
      </c>
      <c r="M159" s="4">
        <v>59</v>
      </c>
      <c r="N159" s="4">
        <v>0</v>
      </c>
      <c r="O159" s="4">
        <v>8.09E-2</v>
      </c>
    </row>
    <row r="160" spans="1:15">
      <c r="A160" s="2" t="s">
        <v>301</v>
      </c>
      <c r="B160" s="3">
        <v>46073</v>
      </c>
      <c r="C160" s="2" t="s">
        <v>64</v>
      </c>
      <c r="D160" s="2" t="s">
        <v>65</v>
      </c>
      <c r="E160" s="2" t="s">
        <v>58</v>
      </c>
      <c r="F160" s="2" t="s">
        <v>59</v>
      </c>
      <c r="G160" s="2" t="s">
        <v>21</v>
      </c>
      <c r="H160" s="4">
        <v>119</v>
      </c>
      <c r="I160" s="4">
        <v>161391</v>
      </c>
      <c r="J160" s="4">
        <v>111095</v>
      </c>
      <c r="K160" s="4">
        <v>4842</v>
      </c>
      <c r="L160" s="4">
        <v>4.5</v>
      </c>
      <c r="M160" s="4">
        <v>61</v>
      </c>
      <c r="N160" s="4">
        <v>0</v>
      </c>
      <c r="O160" s="4">
        <v>7.0199999999999999E-2</v>
      </c>
    </row>
    <row r="161" spans="1:15">
      <c r="A161" s="2" t="s">
        <v>302</v>
      </c>
      <c r="B161" s="3">
        <v>46072</v>
      </c>
      <c r="C161" s="2" t="s">
        <v>117</v>
      </c>
      <c r="D161" s="2" t="s">
        <v>118</v>
      </c>
      <c r="E161" s="2" t="s">
        <v>42</v>
      </c>
      <c r="F161" s="2" t="s">
        <v>43</v>
      </c>
      <c r="G161" s="2" t="s">
        <v>21</v>
      </c>
      <c r="H161" s="4">
        <v>57</v>
      </c>
      <c r="I161" s="4">
        <v>75923</v>
      </c>
      <c r="J161" s="4">
        <v>53213</v>
      </c>
      <c r="K161" s="4">
        <v>1367</v>
      </c>
      <c r="L161" s="4">
        <v>3.3</v>
      </c>
      <c r="M161" s="4">
        <v>55</v>
      </c>
      <c r="N161" s="4">
        <v>2</v>
      </c>
      <c r="O161" s="4">
        <v>5.1799999999999999E-2</v>
      </c>
    </row>
    <row r="162" spans="1:15">
      <c r="A162" s="2" t="s">
        <v>303</v>
      </c>
      <c r="B162" s="3">
        <v>46077</v>
      </c>
      <c r="C162" s="2" t="s">
        <v>117</v>
      </c>
      <c r="D162" s="2" t="s">
        <v>118</v>
      </c>
      <c r="E162" s="2" t="s">
        <v>42</v>
      </c>
      <c r="F162" s="2" t="s">
        <v>43</v>
      </c>
      <c r="G162" s="2" t="s">
        <v>25</v>
      </c>
      <c r="H162" s="4">
        <v>56</v>
      </c>
      <c r="I162" s="4">
        <v>50939</v>
      </c>
      <c r="J162" s="4">
        <v>30061</v>
      </c>
      <c r="K162" s="4">
        <v>1528</v>
      </c>
      <c r="L162" s="4">
        <v>0.8</v>
      </c>
      <c r="M162" s="4">
        <v>29</v>
      </c>
      <c r="N162" s="4">
        <v>0</v>
      </c>
      <c r="O162" s="4">
        <v>1.72E-2</v>
      </c>
    </row>
    <row r="163" spans="1:15">
      <c r="A163" s="2" t="s">
        <v>304</v>
      </c>
      <c r="B163" s="3">
        <v>46072</v>
      </c>
      <c r="C163" s="2" t="s">
        <v>256</v>
      </c>
      <c r="D163" s="2" t="s">
        <v>257</v>
      </c>
      <c r="E163" s="2" t="s">
        <v>58</v>
      </c>
      <c r="F163" s="2" t="s">
        <v>59</v>
      </c>
      <c r="G163" s="2" t="s">
        <v>25</v>
      </c>
      <c r="H163" s="4">
        <v>68</v>
      </c>
      <c r="I163" s="4">
        <v>57820</v>
      </c>
      <c r="J163" s="4">
        <v>36503</v>
      </c>
      <c r="K163" s="4">
        <v>1041</v>
      </c>
      <c r="L163" s="4">
        <v>2.5</v>
      </c>
      <c r="M163" s="4">
        <v>51</v>
      </c>
      <c r="N163" s="4">
        <v>0</v>
      </c>
      <c r="O163" s="4">
        <v>8.1299999999999997E-2</v>
      </c>
    </row>
    <row r="164" spans="1:15">
      <c r="A164" s="2" t="s">
        <v>305</v>
      </c>
      <c r="B164" s="3">
        <v>46075</v>
      </c>
      <c r="C164" s="2" t="s">
        <v>168</v>
      </c>
      <c r="D164" s="2" t="s">
        <v>169</v>
      </c>
      <c r="E164" s="2" t="s">
        <v>58</v>
      </c>
      <c r="F164" s="2" t="s">
        <v>59</v>
      </c>
      <c r="G164" s="2" t="s">
        <v>31</v>
      </c>
      <c r="H164" s="4">
        <v>118</v>
      </c>
      <c r="I164" s="4">
        <v>68240</v>
      </c>
      <c r="J164" s="4">
        <v>40266</v>
      </c>
      <c r="K164" s="4">
        <v>1228</v>
      </c>
      <c r="L164" s="4">
        <v>3.7</v>
      </c>
      <c r="M164" s="4">
        <v>58</v>
      </c>
      <c r="N164" s="4">
        <v>1</v>
      </c>
      <c r="O164" s="4">
        <v>9.3299999999999994E-2</v>
      </c>
    </row>
    <row r="165" spans="1:15">
      <c r="A165" s="2" t="s">
        <v>306</v>
      </c>
      <c r="B165" s="3">
        <v>46057</v>
      </c>
      <c r="C165" s="2" t="s">
        <v>239</v>
      </c>
      <c r="D165" s="2" t="s">
        <v>240</v>
      </c>
      <c r="E165" s="2" t="s">
        <v>72</v>
      </c>
      <c r="F165" s="2" t="s">
        <v>73</v>
      </c>
      <c r="G165" s="2" t="s">
        <v>35</v>
      </c>
      <c r="H165" s="4">
        <v>92</v>
      </c>
      <c r="I165" s="4">
        <v>190782</v>
      </c>
      <c r="J165" s="4">
        <v>134108</v>
      </c>
      <c r="K165" s="4">
        <v>3434</v>
      </c>
      <c r="L165" s="4">
        <v>1</v>
      </c>
      <c r="M165" s="4">
        <v>30</v>
      </c>
      <c r="N165" s="4">
        <v>0</v>
      </c>
      <c r="O165" s="4">
        <v>1.84E-2</v>
      </c>
    </row>
    <row r="166" spans="1:15">
      <c r="A166" s="2" t="s">
        <v>307</v>
      </c>
      <c r="B166" s="3">
        <v>46078</v>
      </c>
      <c r="C166" s="2" t="s">
        <v>242</v>
      </c>
      <c r="D166" s="2" t="s">
        <v>243</v>
      </c>
      <c r="E166" s="2" t="s">
        <v>47</v>
      </c>
      <c r="F166" s="2" t="s">
        <v>48</v>
      </c>
      <c r="G166" s="2" t="s">
        <v>25</v>
      </c>
      <c r="H166" s="4">
        <v>116</v>
      </c>
      <c r="I166" s="4">
        <v>104289</v>
      </c>
      <c r="J166" s="4">
        <v>62269</v>
      </c>
      <c r="K166" s="4">
        <v>3129</v>
      </c>
      <c r="L166" s="4">
        <v>4.3</v>
      </c>
      <c r="M166" s="4">
        <v>57</v>
      </c>
      <c r="N166" s="4">
        <v>1</v>
      </c>
      <c r="O166" s="4">
        <v>0.02</v>
      </c>
    </row>
    <row r="167" spans="1:15">
      <c r="A167" s="2" t="s">
        <v>308</v>
      </c>
      <c r="B167" s="3">
        <v>46077</v>
      </c>
      <c r="C167" s="2" t="s">
        <v>61</v>
      </c>
      <c r="D167" s="2" t="s">
        <v>62</v>
      </c>
      <c r="E167" s="2" t="s">
        <v>29</v>
      </c>
      <c r="F167" s="2" t="s">
        <v>30</v>
      </c>
      <c r="G167" s="2" t="s">
        <v>21</v>
      </c>
      <c r="H167" s="4">
        <v>78</v>
      </c>
      <c r="I167" s="4">
        <v>101335</v>
      </c>
      <c r="J167" s="4">
        <v>72818</v>
      </c>
      <c r="K167" s="4">
        <v>1824</v>
      </c>
      <c r="L167" s="4">
        <v>1.4</v>
      </c>
      <c r="M167" s="4">
        <v>58</v>
      </c>
      <c r="N167" s="4">
        <v>2</v>
      </c>
      <c r="O167" s="4">
        <v>8.3699999999999997E-2</v>
      </c>
    </row>
    <row r="168" spans="1:15">
      <c r="A168" s="2" t="s">
        <v>309</v>
      </c>
      <c r="B168" s="3">
        <v>46060</v>
      </c>
      <c r="C168" s="2" t="s">
        <v>172</v>
      </c>
      <c r="D168" s="2" t="s">
        <v>173</v>
      </c>
      <c r="E168" s="2" t="s">
        <v>47</v>
      </c>
      <c r="F168" s="2" t="s">
        <v>48</v>
      </c>
      <c r="G168" s="2" t="s">
        <v>25</v>
      </c>
      <c r="H168" s="4">
        <v>45</v>
      </c>
      <c r="I168" s="4">
        <v>37362</v>
      </c>
      <c r="J168" s="4">
        <v>24156</v>
      </c>
      <c r="K168" s="4">
        <v>673</v>
      </c>
      <c r="L168" s="4">
        <v>4.2</v>
      </c>
      <c r="M168" s="4">
        <v>65</v>
      </c>
      <c r="N168" s="4">
        <v>1</v>
      </c>
      <c r="O168" s="4">
        <v>8.0699999999999994E-2</v>
      </c>
    </row>
    <row r="169" spans="1:15">
      <c r="A169" s="2" t="s">
        <v>310</v>
      </c>
      <c r="B169" s="3">
        <v>46081</v>
      </c>
      <c r="C169" s="2" t="s">
        <v>219</v>
      </c>
      <c r="D169" s="2" t="s">
        <v>220</v>
      </c>
      <c r="E169" s="2" t="s">
        <v>12</v>
      </c>
      <c r="F169" s="2" t="s">
        <v>20</v>
      </c>
      <c r="G169" s="2" t="s">
        <v>35</v>
      </c>
      <c r="H169" s="4">
        <v>80</v>
      </c>
      <c r="I169" s="4">
        <v>160481</v>
      </c>
      <c r="J169" s="4">
        <v>116616</v>
      </c>
      <c r="K169" s="4">
        <v>4814</v>
      </c>
      <c r="L169" s="4">
        <v>3.9</v>
      </c>
      <c r="M169" s="4">
        <v>75</v>
      </c>
      <c r="N169" s="4">
        <v>1</v>
      </c>
      <c r="O169" s="4">
        <v>3.7999999999999999E-2</v>
      </c>
    </row>
    <row r="170" spans="1:15">
      <c r="A170" s="2" t="s">
        <v>311</v>
      </c>
      <c r="B170" s="3">
        <v>46076</v>
      </c>
      <c r="C170" s="2" t="s">
        <v>114</v>
      </c>
      <c r="D170" s="2" t="s">
        <v>115</v>
      </c>
      <c r="E170" s="2" t="s">
        <v>72</v>
      </c>
      <c r="F170" s="2" t="s">
        <v>73</v>
      </c>
      <c r="G170" s="2" t="s">
        <v>21</v>
      </c>
      <c r="H170" s="4">
        <v>65</v>
      </c>
      <c r="I170" s="4">
        <v>89755</v>
      </c>
      <c r="J170" s="4">
        <v>60682</v>
      </c>
      <c r="K170" s="4">
        <v>1616</v>
      </c>
      <c r="L170" s="4">
        <v>4.2</v>
      </c>
      <c r="M170" s="4">
        <v>48</v>
      </c>
      <c r="N170" s="4">
        <v>1</v>
      </c>
      <c r="O170" s="4">
        <v>3.7999999999999999E-2</v>
      </c>
    </row>
    <row r="171" spans="1:15">
      <c r="A171" s="2" t="s">
        <v>312</v>
      </c>
      <c r="B171" s="3">
        <v>46071</v>
      </c>
      <c r="C171" s="2" t="s">
        <v>209</v>
      </c>
      <c r="D171" s="2" t="s">
        <v>210</v>
      </c>
      <c r="E171" s="2" t="s">
        <v>58</v>
      </c>
      <c r="F171" s="2" t="s">
        <v>59</v>
      </c>
      <c r="G171" s="2" t="s">
        <v>35</v>
      </c>
      <c r="H171" s="4">
        <v>77</v>
      </c>
      <c r="I171" s="4">
        <v>149926</v>
      </c>
      <c r="J171" s="4">
        <v>112242</v>
      </c>
      <c r="K171" s="4">
        <v>4498</v>
      </c>
      <c r="L171" s="4">
        <v>1.9</v>
      </c>
      <c r="M171" s="4">
        <v>41</v>
      </c>
      <c r="N171" s="4">
        <v>0</v>
      </c>
      <c r="O171" s="4">
        <v>7.8299999999999995E-2</v>
      </c>
    </row>
    <row r="172" spans="1:15">
      <c r="A172" s="2" t="s">
        <v>313</v>
      </c>
      <c r="B172" s="3">
        <v>46076</v>
      </c>
      <c r="C172" s="2" t="s">
        <v>256</v>
      </c>
      <c r="D172" s="2" t="s">
        <v>257</v>
      </c>
      <c r="E172" s="2" t="s">
        <v>58</v>
      </c>
      <c r="F172" s="2" t="s">
        <v>59</v>
      </c>
      <c r="G172" s="2" t="s">
        <v>25</v>
      </c>
      <c r="H172" s="4">
        <v>97</v>
      </c>
      <c r="I172" s="4">
        <v>81786</v>
      </c>
      <c r="J172" s="4">
        <v>52070</v>
      </c>
      <c r="K172" s="4">
        <v>1472</v>
      </c>
      <c r="L172" s="4">
        <v>2.2999999999999998</v>
      </c>
      <c r="M172" s="4">
        <v>37</v>
      </c>
      <c r="N172" s="4">
        <v>0</v>
      </c>
      <c r="O172" s="4">
        <v>8.8999999999999996E-2</v>
      </c>
    </row>
    <row r="173" spans="1:15">
      <c r="A173" s="2" t="s">
        <v>314</v>
      </c>
      <c r="B173" s="3">
        <v>46064</v>
      </c>
      <c r="C173" s="2" t="s">
        <v>242</v>
      </c>
      <c r="D173" s="2" t="s">
        <v>243</v>
      </c>
      <c r="E173" s="2" t="s">
        <v>47</v>
      </c>
      <c r="F173" s="2" t="s">
        <v>48</v>
      </c>
      <c r="G173" s="2" t="s">
        <v>25</v>
      </c>
      <c r="H173" s="4">
        <v>36</v>
      </c>
      <c r="I173" s="4">
        <v>30589</v>
      </c>
      <c r="J173" s="4">
        <v>19325</v>
      </c>
      <c r="K173" s="4">
        <v>551</v>
      </c>
      <c r="L173" s="4">
        <v>4</v>
      </c>
      <c r="M173" s="4">
        <v>63</v>
      </c>
      <c r="N173" s="4">
        <v>1</v>
      </c>
      <c r="O173" s="4">
        <v>5.4100000000000002E-2</v>
      </c>
    </row>
    <row r="174" spans="1:15">
      <c r="A174" s="2" t="s">
        <v>315</v>
      </c>
      <c r="B174" s="3">
        <v>46064</v>
      </c>
      <c r="C174" s="2" t="s">
        <v>45</v>
      </c>
      <c r="D174" s="2" t="s">
        <v>46</v>
      </c>
      <c r="E174" s="2" t="s">
        <v>47</v>
      </c>
      <c r="F174" s="2" t="s">
        <v>48</v>
      </c>
      <c r="G174" s="2" t="s">
        <v>25</v>
      </c>
      <c r="H174" s="4">
        <v>98</v>
      </c>
      <c r="I174" s="4">
        <v>86609</v>
      </c>
      <c r="J174" s="4">
        <v>52607</v>
      </c>
      <c r="K174" s="4">
        <v>1559</v>
      </c>
      <c r="L174" s="4">
        <v>4.4000000000000004</v>
      </c>
      <c r="M174" s="4">
        <v>67</v>
      </c>
      <c r="N174" s="4">
        <v>0</v>
      </c>
      <c r="O174" s="4">
        <v>4.5100000000000001E-2</v>
      </c>
    </row>
    <row r="175" spans="1:15">
      <c r="A175" s="2" t="s">
        <v>316</v>
      </c>
      <c r="B175" s="3">
        <v>46071</v>
      </c>
      <c r="C175" s="2" t="s">
        <v>56</v>
      </c>
      <c r="D175" s="2" t="s">
        <v>57</v>
      </c>
      <c r="E175" s="2" t="s">
        <v>58</v>
      </c>
      <c r="F175" s="2" t="s">
        <v>59</v>
      </c>
      <c r="G175" s="2" t="s">
        <v>31</v>
      </c>
      <c r="H175" s="4">
        <v>36</v>
      </c>
      <c r="I175" s="4">
        <v>22592</v>
      </c>
      <c r="J175" s="4">
        <v>12284</v>
      </c>
      <c r="K175" s="4">
        <v>407</v>
      </c>
      <c r="L175" s="4">
        <v>1.8</v>
      </c>
      <c r="M175" s="4">
        <v>54</v>
      </c>
      <c r="N175" s="4">
        <v>0</v>
      </c>
      <c r="O175" s="4">
        <v>2.53E-2</v>
      </c>
    </row>
    <row r="176" spans="1:15">
      <c r="A176" s="2" t="s">
        <v>317</v>
      </c>
      <c r="B176" s="3">
        <v>46077</v>
      </c>
      <c r="C176" s="2" t="s">
        <v>283</v>
      </c>
      <c r="D176" s="2" t="s">
        <v>284</v>
      </c>
      <c r="E176" s="2" t="s">
        <v>42</v>
      </c>
      <c r="F176" s="2" t="s">
        <v>43</v>
      </c>
      <c r="G176" s="2" t="s">
        <v>21</v>
      </c>
      <c r="H176" s="4">
        <v>107</v>
      </c>
      <c r="I176" s="4">
        <v>137724</v>
      </c>
      <c r="J176" s="4">
        <v>99892</v>
      </c>
      <c r="K176" s="4">
        <v>2479</v>
      </c>
      <c r="L176" s="4">
        <v>2.5</v>
      </c>
      <c r="M176" s="4">
        <v>32</v>
      </c>
      <c r="N176" s="4">
        <v>3</v>
      </c>
      <c r="O176" s="4">
        <v>8.9599999999999999E-2</v>
      </c>
    </row>
    <row r="177" spans="1:15">
      <c r="A177" s="2" t="s">
        <v>318</v>
      </c>
      <c r="B177" s="3">
        <v>46074</v>
      </c>
      <c r="C177" s="2" t="s">
        <v>50</v>
      </c>
      <c r="D177" s="2" t="s">
        <v>51</v>
      </c>
      <c r="E177" s="2" t="s">
        <v>47</v>
      </c>
      <c r="F177" s="2" t="s">
        <v>48</v>
      </c>
      <c r="G177" s="2" t="s">
        <v>21</v>
      </c>
      <c r="H177" s="4">
        <v>45</v>
      </c>
      <c r="I177" s="4">
        <v>63117</v>
      </c>
      <c r="J177" s="4">
        <v>42011</v>
      </c>
      <c r="K177" s="4">
        <v>1136</v>
      </c>
      <c r="L177" s="4">
        <v>4.5999999999999996</v>
      </c>
      <c r="M177" s="4">
        <v>54</v>
      </c>
      <c r="N177" s="4">
        <v>1</v>
      </c>
      <c r="O177" s="4">
        <v>1.6199999999999999E-2</v>
      </c>
    </row>
    <row r="178" spans="1:15">
      <c r="A178" s="2" t="s">
        <v>319</v>
      </c>
      <c r="B178" s="3">
        <v>46057</v>
      </c>
      <c r="C178" s="2" t="s">
        <v>219</v>
      </c>
      <c r="D178" s="2" t="s">
        <v>220</v>
      </c>
      <c r="E178" s="2" t="s">
        <v>12</v>
      </c>
      <c r="F178" s="2" t="s">
        <v>20</v>
      </c>
      <c r="G178" s="2" t="s">
        <v>31</v>
      </c>
      <c r="H178" s="4">
        <v>100</v>
      </c>
      <c r="I178" s="4">
        <v>62186</v>
      </c>
      <c r="J178" s="4">
        <v>34124</v>
      </c>
      <c r="K178" s="4">
        <v>1866</v>
      </c>
      <c r="L178" s="4">
        <v>3.1</v>
      </c>
      <c r="M178" s="4">
        <v>56</v>
      </c>
      <c r="N178" s="4">
        <v>0</v>
      </c>
      <c r="O178" s="4">
        <v>3.4099999999999998E-2</v>
      </c>
    </row>
    <row r="179" spans="1:15">
      <c r="A179" s="2" t="s">
        <v>320</v>
      </c>
      <c r="B179" s="3">
        <v>46068</v>
      </c>
      <c r="C179" s="2" t="s">
        <v>272</v>
      </c>
      <c r="D179" s="2" t="s">
        <v>273</v>
      </c>
      <c r="E179" s="2" t="s">
        <v>29</v>
      </c>
      <c r="F179" s="2" t="s">
        <v>30</v>
      </c>
      <c r="G179" s="2" t="s">
        <v>35</v>
      </c>
      <c r="H179" s="4">
        <v>103</v>
      </c>
      <c r="I179" s="4">
        <v>196993</v>
      </c>
      <c r="J179" s="4">
        <v>150142</v>
      </c>
      <c r="K179" s="4">
        <v>3546</v>
      </c>
      <c r="L179" s="4">
        <v>5.5</v>
      </c>
      <c r="M179" s="4">
        <v>61</v>
      </c>
      <c r="N179" s="4">
        <v>3</v>
      </c>
      <c r="O179" s="4">
        <v>6.5600000000000006E-2</v>
      </c>
    </row>
    <row r="180" spans="1:15">
      <c r="A180" s="2" t="s">
        <v>321</v>
      </c>
      <c r="B180" s="3">
        <v>46064</v>
      </c>
      <c r="C180" s="2" t="s">
        <v>144</v>
      </c>
      <c r="D180" s="2" t="s">
        <v>145</v>
      </c>
      <c r="E180" s="2" t="s">
        <v>42</v>
      </c>
      <c r="F180" s="2" t="s">
        <v>43</v>
      </c>
      <c r="G180" s="2" t="s">
        <v>31</v>
      </c>
      <c r="H180" s="4">
        <v>78</v>
      </c>
      <c r="I180" s="4">
        <v>49658</v>
      </c>
      <c r="J180" s="4">
        <v>26616</v>
      </c>
      <c r="K180" s="4">
        <v>1490</v>
      </c>
      <c r="L180" s="4">
        <v>0.7</v>
      </c>
      <c r="M180" s="4">
        <v>36</v>
      </c>
      <c r="N180" s="4">
        <v>0</v>
      </c>
      <c r="O180" s="4">
        <v>1.12E-2</v>
      </c>
    </row>
    <row r="181" spans="1:15">
      <c r="A181" s="2" t="s">
        <v>322</v>
      </c>
      <c r="B181" s="3">
        <v>46058</v>
      </c>
      <c r="C181" s="2" t="s">
        <v>323</v>
      </c>
      <c r="D181" s="2" t="s">
        <v>324</v>
      </c>
      <c r="E181" s="2" t="s">
        <v>29</v>
      </c>
      <c r="F181" s="2" t="s">
        <v>30</v>
      </c>
      <c r="G181" s="2" t="s">
        <v>21</v>
      </c>
      <c r="H181" s="4">
        <v>76</v>
      </c>
      <c r="I181" s="4">
        <v>108772</v>
      </c>
      <c r="J181" s="4">
        <v>70951</v>
      </c>
      <c r="K181" s="4">
        <v>1958</v>
      </c>
      <c r="L181" s="4">
        <v>4.4000000000000004</v>
      </c>
      <c r="M181" s="4">
        <v>33</v>
      </c>
      <c r="N181" s="4">
        <v>0</v>
      </c>
      <c r="O181" s="4">
        <v>1.8800000000000001E-2</v>
      </c>
    </row>
    <row r="182" spans="1:15">
      <c r="A182" s="2" t="s">
        <v>325</v>
      </c>
      <c r="B182" s="3">
        <v>46080</v>
      </c>
      <c r="C182" s="2" t="s">
        <v>86</v>
      </c>
      <c r="D182" s="2" t="s">
        <v>87</v>
      </c>
      <c r="E182" s="2" t="s">
        <v>47</v>
      </c>
      <c r="F182" s="2" t="s">
        <v>48</v>
      </c>
      <c r="G182" s="2" t="s">
        <v>21</v>
      </c>
      <c r="H182" s="4">
        <v>100</v>
      </c>
      <c r="I182" s="4">
        <v>128637</v>
      </c>
      <c r="J182" s="4">
        <v>93357</v>
      </c>
      <c r="K182" s="4">
        <v>2315</v>
      </c>
      <c r="L182" s="4">
        <v>1.6</v>
      </c>
      <c r="M182" s="4">
        <v>75</v>
      </c>
      <c r="N182" s="4">
        <v>3</v>
      </c>
      <c r="O182" s="4">
        <v>8.8099999999999998E-2</v>
      </c>
    </row>
    <row r="183" spans="1:15">
      <c r="A183" s="2" t="s">
        <v>326</v>
      </c>
      <c r="B183" s="3">
        <v>46062</v>
      </c>
      <c r="C183" s="2" t="s">
        <v>152</v>
      </c>
      <c r="D183" s="2" t="s">
        <v>153</v>
      </c>
      <c r="E183" s="2" t="s">
        <v>72</v>
      </c>
      <c r="F183" s="2" t="s">
        <v>73</v>
      </c>
      <c r="G183" s="2" t="s">
        <v>35</v>
      </c>
      <c r="H183" s="4">
        <v>89</v>
      </c>
      <c r="I183" s="4">
        <v>182670</v>
      </c>
      <c r="J183" s="4">
        <v>129735</v>
      </c>
      <c r="K183" s="4">
        <v>3288</v>
      </c>
      <c r="L183" s="4">
        <v>1.5</v>
      </c>
      <c r="M183" s="4">
        <v>51</v>
      </c>
      <c r="N183" s="4">
        <v>0</v>
      </c>
      <c r="O183" s="4">
        <v>2.8500000000000001E-2</v>
      </c>
    </row>
    <row r="184" spans="1:15">
      <c r="A184" s="2" t="s">
        <v>327</v>
      </c>
      <c r="B184" s="3">
        <v>46071</v>
      </c>
      <c r="C184" s="2" t="s">
        <v>236</v>
      </c>
      <c r="D184" s="2" t="s">
        <v>237</v>
      </c>
      <c r="E184" s="2" t="s">
        <v>42</v>
      </c>
      <c r="F184" s="2" t="s">
        <v>43</v>
      </c>
      <c r="G184" s="2" t="s">
        <v>21</v>
      </c>
      <c r="H184" s="4">
        <v>81</v>
      </c>
      <c r="I184" s="4">
        <v>112885</v>
      </c>
      <c r="J184" s="4">
        <v>75619</v>
      </c>
      <c r="K184" s="4">
        <v>2032</v>
      </c>
      <c r="L184" s="4">
        <v>3.9</v>
      </c>
      <c r="M184" s="4">
        <v>49</v>
      </c>
      <c r="N184" s="4">
        <v>1</v>
      </c>
      <c r="O184" s="4">
        <v>3.2300000000000002E-2</v>
      </c>
    </row>
    <row r="185" spans="1:15">
      <c r="A185" s="2" t="s">
        <v>328</v>
      </c>
      <c r="B185" s="3">
        <v>46076</v>
      </c>
      <c r="C185" s="2" t="s">
        <v>242</v>
      </c>
      <c r="D185" s="2" t="s">
        <v>243</v>
      </c>
      <c r="E185" s="2" t="s">
        <v>47</v>
      </c>
      <c r="F185" s="2" t="s">
        <v>48</v>
      </c>
      <c r="G185" s="2" t="s">
        <v>25</v>
      </c>
      <c r="H185" s="4">
        <v>89</v>
      </c>
      <c r="I185" s="4">
        <v>77858</v>
      </c>
      <c r="J185" s="4">
        <v>47775</v>
      </c>
      <c r="K185" s="4">
        <v>2336</v>
      </c>
      <c r="L185" s="4">
        <v>1.1000000000000001</v>
      </c>
      <c r="M185" s="4">
        <v>72</v>
      </c>
      <c r="N185" s="4">
        <v>0</v>
      </c>
      <c r="O185" s="4">
        <v>5.4800000000000001E-2</v>
      </c>
    </row>
    <row r="186" spans="1:15">
      <c r="A186" s="2" t="s">
        <v>329</v>
      </c>
      <c r="B186" s="3">
        <v>46071</v>
      </c>
      <c r="C186" s="2" t="s">
        <v>78</v>
      </c>
      <c r="D186" s="2" t="s">
        <v>79</v>
      </c>
      <c r="E186" s="2" t="s">
        <v>47</v>
      </c>
      <c r="F186" s="2" t="s">
        <v>48</v>
      </c>
      <c r="G186" s="2" t="s">
        <v>25</v>
      </c>
      <c r="H186" s="4">
        <v>123</v>
      </c>
      <c r="I186" s="4">
        <v>105798</v>
      </c>
      <c r="J186" s="4">
        <v>66027</v>
      </c>
      <c r="K186" s="4">
        <v>1904</v>
      </c>
      <c r="L186" s="4">
        <v>1.9</v>
      </c>
      <c r="M186" s="4">
        <v>53</v>
      </c>
      <c r="N186" s="4">
        <v>0</v>
      </c>
      <c r="O186" s="4">
        <v>7.0599999999999996E-2</v>
      </c>
    </row>
    <row r="187" spans="1:15">
      <c r="A187" s="2" t="s">
        <v>330</v>
      </c>
      <c r="B187" s="3">
        <v>46070</v>
      </c>
      <c r="C187" s="2" t="s">
        <v>140</v>
      </c>
      <c r="D187" s="2" t="s">
        <v>141</v>
      </c>
      <c r="E187" s="2" t="s">
        <v>42</v>
      </c>
      <c r="F187" s="2" t="s">
        <v>43</v>
      </c>
      <c r="G187" s="2" t="s">
        <v>21</v>
      </c>
      <c r="H187" s="4">
        <v>117</v>
      </c>
      <c r="I187" s="4">
        <v>158080</v>
      </c>
      <c r="J187" s="4">
        <v>109227</v>
      </c>
      <c r="K187" s="4">
        <v>2845</v>
      </c>
      <c r="L187" s="4">
        <v>4.3</v>
      </c>
      <c r="M187" s="4">
        <v>30</v>
      </c>
      <c r="N187" s="4">
        <v>0</v>
      </c>
      <c r="O187" s="4">
        <v>7.3800000000000004E-2</v>
      </c>
    </row>
    <row r="188" spans="1:15">
      <c r="A188" s="2" t="s">
        <v>331</v>
      </c>
      <c r="B188" s="3">
        <v>46061</v>
      </c>
      <c r="C188" s="2" t="s">
        <v>147</v>
      </c>
      <c r="D188" s="2" t="s">
        <v>148</v>
      </c>
      <c r="E188" s="2" t="s">
        <v>47</v>
      </c>
      <c r="F188" s="2" t="s">
        <v>48</v>
      </c>
      <c r="G188" s="2" t="s">
        <v>25</v>
      </c>
      <c r="H188" s="4">
        <v>119</v>
      </c>
      <c r="I188" s="4">
        <v>103804</v>
      </c>
      <c r="J188" s="4">
        <v>63879</v>
      </c>
      <c r="K188" s="4">
        <v>3114</v>
      </c>
      <c r="L188" s="4">
        <v>3.4</v>
      </c>
      <c r="M188" s="4">
        <v>71</v>
      </c>
      <c r="N188" s="4">
        <v>0</v>
      </c>
      <c r="O188" s="4">
        <v>5.7500000000000002E-2</v>
      </c>
    </row>
    <row r="189" spans="1:15">
      <c r="A189" s="2" t="s">
        <v>332</v>
      </c>
      <c r="B189" s="3">
        <v>46070</v>
      </c>
      <c r="C189" s="2" t="s">
        <v>172</v>
      </c>
      <c r="D189" s="2" t="s">
        <v>173</v>
      </c>
      <c r="E189" s="2" t="s">
        <v>47</v>
      </c>
      <c r="F189" s="2" t="s">
        <v>48</v>
      </c>
      <c r="G189" s="2" t="s">
        <v>21</v>
      </c>
      <c r="H189" s="4">
        <v>36</v>
      </c>
      <c r="I189" s="4">
        <v>51350</v>
      </c>
      <c r="J189" s="4">
        <v>33608</v>
      </c>
      <c r="K189" s="4">
        <v>924</v>
      </c>
      <c r="L189" s="4">
        <v>4.4000000000000004</v>
      </c>
      <c r="M189" s="4">
        <v>73</v>
      </c>
      <c r="N189" s="4">
        <v>0</v>
      </c>
      <c r="O189" s="4">
        <v>2.2200000000000001E-2</v>
      </c>
    </row>
    <row r="190" spans="1:15">
      <c r="A190" s="2" t="s">
        <v>333</v>
      </c>
      <c r="B190" s="3">
        <v>46069</v>
      </c>
      <c r="C190" s="2" t="s">
        <v>159</v>
      </c>
      <c r="D190" s="2" t="s">
        <v>160</v>
      </c>
      <c r="E190" s="2" t="s">
        <v>47</v>
      </c>
      <c r="F190" s="2" t="s">
        <v>48</v>
      </c>
      <c r="G190" s="2" t="s">
        <v>35</v>
      </c>
      <c r="H190" s="4">
        <v>27</v>
      </c>
      <c r="I190" s="4">
        <v>52026</v>
      </c>
      <c r="J190" s="4">
        <v>39358</v>
      </c>
      <c r="K190" s="4">
        <v>936</v>
      </c>
      <c r="L190" s="4">
        <v>2.2000000000000002</v>
      </c>
      <c r="M190" s="4">
        <v>53</v>
      </c>
      <c r="N190" s="4">
        <v>1</v>
      </c>
      <c r="O190" s="4">
        <v>5.0900000000000001E-2</v>
      </c>
    </row>
    <row r="191" spans="1:15">
      <c r="A191" s="2" t="s">
        <v>334</v>
      </c>
      <c r="B191" s="3">
        <v>46054</v>
      </c>
      <c r="C191" s="2" t="s">
        <v>129</v>
      </c>
      <c r="D191" s="2" t="s">
        <v>130</v>
      </c>
      <c r="E191" s="2" t="s">
        <v>58</v>
      </c>
      <c r="F191" s="2" t="s">
        <v>59</v>
      </c>
      <c r="G191" s="2" t="s">
        <v>35</v>
      </c>
      <c r="H191" s="4">
        <v>51</v>
      </c>
      <c r="I191" s="4">
        <v>100150</v>
      </c>
      <c r="J191" s="4">
        <v>74342</v>
      </c>
      <c r="K191" s="4">
        <v>1803</v>
      </c>
      <c r="L191" s="4">
        <v>3.9</v>
      </c>
      <c r="M191" s="4">
        <v>60</v>
      </c>
      <c r="N191" s="4">
        <v>1</v>
      </c>
      <c r="O191" s="4">
        <v>5.0900000000000001E-2</v>
      </c>
    </row>
    <row r="192" spans="1:15">
      <c r="A192" s="2" t="s">
        <v>335</v>
      </c>
      <c r="B192" s="3">
        <v>46058</v>
      </c>
      <c r="C192" s="2" t="s">
        <v>93</v>
      </c>
      <c r="D192" s="2" t="s">
        <v>94</v>
      </c>
      <c r="E192" s="2" t="s">
        <v>72</v>
      </c>
      <c r="F192" s="2" t="s">
        <v>73</v>
      </c>
      <c r="G192" s="2" t="s">
        <v>21</v>
      </c>
      <c r="H192" s="4">
        <v>111</v>
      </c>
      <c r="I192" s="4">
        <v>146764</v>
      </c>
      <c r="J192" s="4">
        <v>103626</v>
      </c>
      <c r="K192" s="4">
        <v>2642</v>
      </c>
      <c r="L192" s="4">
        <v>0.7</v>
      </c>
      <c r="M192" s="4">
        <v>47</v>
      </c>
      <c r="N192" s="4">
        <v>0</v>
      </c>
      <c r="O192" s="4">
        <v>9.3600000000000003E-2</v>
      </c>
    </row>
    <row r="193" spans="1:15">
      <c r="A193" s="2" t="s">
        <v>336</v>
      </c>
      <c r="B193" s="3">
        <v>46063</v>
      </c>
      <c r="C193" s="2" t="s">
        <v>190</v>
      </c>
      <c r="D193" s="2" t="s">
        <v>191</v>
      </c>
      <c r="E193" s="2" t="s">
        <v>12</v>
      </c>
      <c r="F193" s="2" t="s">
        <v>20</v>
      </c>
      <c r="G193" s="2" t="s">
        <v>21</v>
      </c>
      <c r="H193" s="4">
        <v>64</v>
      </c>
      <c r="I193" s="4">
        <v>86869</v>
      </c>
      <c r="J193" s="4">
        <v>59748</v>
      </c>
      <c r="K193" s="4">
        <v>1564</v>
      </c>
      <c r="L193" s="4">
        <v>2.2999999999999998</v>
      </c>
      <c r="M193" s="4">
        <v>47</v>
      </c>
      <c r="N193" s="4">
        <v>1</v>
      </c>
      <c r="O193" s="4">
        <v>5.3900000000000003E-2</v>
      </c>
    </row>
    <row r="194" spans="1:15">
      <c r="A194" s="2" t="s">
        <v>337</v>
      </c>
      <c r="B194" s="3">
        <v>46054</v>
      </c>
      <c r="C194" s="2" t="s">
        <v>37</v>
      </c>
      <c r="D194" s="2" t="s">
        <v>38</v>
      </c>
      <c r="E194" s="2" t="s">
        <v>29</v>
      </c>
      <c r="F194" s="2" t="s">
        <v>30</v>
      </c>
      <c r="G194" s="2" t="s">
        <v>31</v>
      </c>
      <c r="H194" s="4">
        <v>51</v>
      </c>
      <c r="I194" s="4">
        <v>30422</v>
      </c>
      <c r="J194" s="4">
        <v>17403</v>
      </c>
      <c r="K194" s="4">
        <v>548</v>
      </c>
      <c r="L194" s="4">
        <v>4.4000000000000004</v>
      </c>
      <c r="M194" s="4">
        <v>40</v>
      </c>
      <c r="N194" s="4">
        <v>1</v>
      </c>
      <c r="O194" s="4">
        <v>5.3900000000000003E-2</v>
      </c>
    </row>
    <row r="195" spans="1:15">
      <c r="A195" s="2" t="s">
        <v>338</v>
      </c>
      <c r="B195" s="3">
        <v>46057</v>
      </c>
      <c r="C195" s="2" t="s">
        <v>23</v>
      </c>
      <c r="D195" s="2" t="s">
        <v>24</v>
      </c>
      <c r="E195" s="2" t="s">
        <v>12</v>
      </c>
      <c r="F195" s="2" t="s">
        <v>20</v>
      </c>
      <c r="G195" s="2" t="s">
        <v>21</v>
      </c>
      <c r="H195" s="4">
        <v>33</v>
      </c>
      <c r="I195" s="4">
        <v>45500</v>
      </c>
      <c r="J195" s="4">
        <v>30808</v>
      </c>
      <c r="K195" s="4">
        <v>819</v>
      </c>
      <c r="L195" s="4">
        <v>4</v>
      </c>
      <c r="M195" s="4">
        <v>74</v>
      </c>
      <c r="N195" s="4">
        <v>0</v>
      </c>
      <c r="O195" s="4">
        <v>5.4800000000000001E-2</v>
      </c>
    </row>
    <row r="196" spans="1:15">
      <c r="A196" s="2" t="s">
        <v>339</v>
      </c>
      <c r="B196" s="3">
        <v>46077</v>
      </c>
      <c r="C196" s="2" t="s">
        <v>159</v>
      </c>
      <c r="D196" s="2" t="s">
        <v>160</v>
      </c>
      <c r="E196" s="2" t="s">
        <v>47</v>
      </c>
      <c r="F196" s="2" t="s">
        <v>48</v>
      </c>
      <c r="G196" s="2" t="s">
        <v>21</v>
      </c>
      <c r="H196" s="4">
        <v>77</v>
      </c>
      <c r="I196" s="4">
        <v>106564</v>
      </c>
      <c r="J196" s="4">
        <v>71885</v>
      </c>
      <c r="K196" s="4">
        <v>1918</v>
      </c>
      <c r="L196" s="4">
        <v>4.3</v>
      </c>
      <c r="M196" s="4">
        <v>77</v>
      </c>
      <c r="N196" s="4">
        <v>2</v>
      </c>
      <c r="O196" s="4">
        <v>2.53E-2</v>
      </c>
    </row>
    <row r="197" spans="1:15">
      <c r="A197" s="2" t="s">
        <v>340</v>
      </c>
      <c r="B197" s="3">
        <v>46078</v>
      </c>
      <c r="C197" s="2" t="s">
        <v>33</v>
      </c>
      <c r="D197" s="2" t="s">
        <v>34</v>
      </c>
      <c r="E197" s="2" t="s">
        <v>12</v>
      </c>
      <c r="F197" s="2" t="s">
        <v>20</v>
      </c>
      <c r="G197" s="2" t="s">
        <v>25</v>
      </c>
      <c r="H197" s="4">
        <v>29</v>
      </c>
      <c r="I197" s="4">
        <v>23701</v>
      </c>
      <c r="J197" s="4">
        <v>15567</v>
      </c>
      <c r="K197" s="4">
        <v>711</v>
      </c>
      <c r="L197" s="4">
        <v>1.6</v>
      </c>
      <c r="M197" s="4">
        <v>63</v>
      </c>
      <c r="N197" s="4">
        <v>1</v>
      </c>
      <c r="O197" s="4">
        <v>8.2500000000000004E-2</v>
      </c>
    </row>
    <row r="198" spans="1:15">
      <c r="A198" s="2" t="s">
        <v>341</v>
      </c>
      <c r="B198" s="3">
        <v>46062</v>
      </c>
      <c r="C198" s="2" t="s">
        <v>272</v>
      </c>
      <c r="D198" s="2" t="s">
        <v>273</v>
      </c>
      <c r="E198" s="2" t="s">
        <v>29</v>
      </c>
      <c r="F198" s="2" t="s">
        <v>30</v>
      </c>
      <c r="G198" s="2" t="s">
        <v>31</v>
      </c>
      <c r="H198" s="4">
        <v>92</v>
      </c>
      <c r="I198" s="4">
        <v>57062</v>
      </c>
      <c r="J198" s="4">
        <v>31394</v>
      </c>
      <c r="K198" s="4">
        <v>1712</v>
      </c>
      <c r="L198" s="4">
        <v>4.3</v>
      </c>
      <c r="M198" s="4">
        <v>46</v>
      </c>
      <c r="N198" s="4">
        <v>1</v>
      </c>
      <c r="O198" s="4">
        <v>2.58E-2</v>
      </c>
    </row>
    <row r="199" spans="1:15">
      <c r="A199" s="2" t="s">
        <v>342</v>
      </c>
      <c r="B199" s="3">
        <v>46081</v>
      </c>
      <c r="C199" s="2" t="s">
        <v>40</v>
      </c>
      <c r="D199" s="2" t="s">
        <v>41</v>
      </c>
      <c r="E199" s="2" t="s">
        <v>42</v>
      </c>
      <c r="F199" s="2" t="s">
        <v>43</v>
      </c>
      <c r="G199" s="2" t="s">
        <v>35</v>
      </c>
      <c r="H199" s="4">
        <v>112</v>
      </c>
      <c r="I199" s="4">
        <v>229709</v>
      </c>
      <c r="J199" s="4">
        <v>163262</v>
      </c>
      <c r="K199" s="4">
        <v>6891</v>
      </c>
      <c r="L199" s="4">
        <v>0.5</v>
      </c>
      <c r="M199" s="4">
        <v>39</v>
      </c>
      <c r="N199" s="4">
        <v>0</v>
      </c>
      <c r="O199" s="4">
        <v>2.92E-2</v>
      </c>
    </row>
    <row r="200" spans="1:15">
      <c r="A200" s="2" t="s">
        <v>343</v>
      </c>
      <c r="B200" s="3">
        <v>46060</v>
      </c>
      <c r="C200" s="2" t="s">
        <v>172</v>
      </c>
      <c r="D200" s="2" t="s">
        <v>173</v>
      </c>
      <c r="E200" s="2" t="s">
        <v>47</v>
      </c>
      <c r="F200" s="2" t="s">
        <v>48</v>
      </c>
      <c r="G200" s="2" t="s">
        <v>25</v>
      </c>
      <c r="H200" s="4">
        <v>106</v>
      </c>
      <c r="I200" s="4">
        <v>89657</v>
      </c>
      <c r="J200" s="4">
        <v>56901</v>
      </c>
      <c r="K200" s="4">
        <v>1614</v>
      </c>
      <c r="L200" s="4">
        <v>1.9</v>
      </c>
      <c r="M200" s="4">
        <v>71</v>
      </c>
      <c r="N200" s="4">
        <v>1</v>
      </c>
      <c r="O200" s="4">
        <v>7.6700000000000004E-2</v>
      </c>
    </row>
    <row r="201" spans="1:15">
      <c r="A201" s="2" t="s">
        <v>344</v>
      </c>
      <c r="B201" s="3">
        <v>46073</v>
      </c>
      <c r="C201" s="2" t="s">
        <v>219</v>
      </c>
      <c r="D201" s="2" t="s">
        <v>220</v>
      </c>
      <c r="E201" s="2" t="s">
        <v>12</v>
      </c>
      <c r="F201" s="2" t="s">
        <v>20</v>
      </c>
      <c r="G201" s="2" t="s">
        <v>25</v>
      </c>
      <c r="H201" s="4">
        <v>66</v>
      </c>
      <c r="I201" s="4">
        <v>58502</v>
      </c>
      <c r="J201" s="4">
        <v>35429</v>
      </c>
      <c r="K201" s="4">
        <v>1053</v>
      </c>
      <c r="L201" s="4">
        <v>1</v>
      </c>
      <c r="M201" s="4">
        <v>64</v>
      </c>
      <c r="N201" s="4">
        <v>1</v>
      </c>
      <c r="O201" s="4">
        <v>2.7099999999999999E-2</v>
      </c>
    </row>
    <row r="202" spans="1:15">
      <c r="A202" s="2" t="s">
        <v>345</v>
      </c>
      <c r="B202" s="3">
        <v>46067</v>
      </c>
      <c r="C202" s="2" t="s">
        <v>147</v>
      </c>
      <c r="D202" s="2" t="s">
        <v>148</v>
      </c>
      <c r="E202" s="2" t="s">
        <v>47</v>
      </c>
      <c r="F202" s="2" t="s">
        <v>48</v>
      </c>
      <c r="G202" s="2" t="s">
        <v>35</v>
      </c>
      <c r="H202" s="4">
        <v>63</v>
      </c>
      <c r="I202" s="4">
        <v>120124</v>
      </c>
      <c r="J202" s="4">
        <v>91835</v>
      </c>
      <c r="K202" s="4">
        <v>2162</v>
      </c>
      <c r="L202" s="4">
        <v>1.3</v>
      </c>
      <c r="M202" s="4">
        <v>63</v>
      </c>
      <c r="N202" s="4">
        <v>1</v>
      </c>
      <c r="O202" s="4">
        <v>8.1600000000000006E-2</v>
      </c>
    </row>
    <row r="203" spans="1:15">
      <c r="A203" s="2" t="s">
        <v>346</v>
      </c>
      <c r="B203" s="3">
        <v>46057</v>
      </c>
      <c r="C203" s="2" t="s">
        <v>256</v>
      </c>
      <c r="D203" s="2" t="s">
        <v>257</v>
      </c>
      <c r="E203" s="2" t="s">
        <v>58</v>
      </c>
      <c r="F203" s="2" t="s">
        <v>59</v>
      </c>
      <c r="G203" s="2" t="s">
        <v>21</v>
      </c>
      <c r="H203" s="4">
        <v>66</v>
      </c>
      <c r="I203" s="4">
        <v>87285</v>
      </c>
      <c r="J203" s="4">
        <v>61615</v>
      </c>
      <c r="K203" s="4">
        <v>1571</v>
      </c>
      <c r="L203" s="4">
        <v>1.2</v>
      </c>
      <c r="M203" s="4">
        <v>61</v>
      </c>
      <c r="N203" s="4">
        <v>1</v>
      </c>
      <c r="O203" s="4">
        <v>7.8200000000000006E-2</v>
      </c>
    </row>
    <row r="204" spans="1:15">
      <c r="A204" s="2" t="s">
        <v>347</v>
      </c>
      <c r="B204" s="3">
        <v>46066</v>
      </c>
      <c r="C204" s="2" t="s">
        <v>70</v>
      </c>
      <c r="D204" s="2" t="s">
        <v>71</v>
      </c>
      <c r="E204" s="2" t="s">
        <v>72</v>
      </c>
      <c r="F204" s="2" t="s">
        <v>73</v>
      </c>
      <c r="G204" s="2" t="s">
        <v>35</v>
      </c>
      <c r="H204" s="4">
        <v>34</v>
      </c>
      <c r="I204" s="4">
        <v>68106</v>
      </c>
      <c r="J204" s="4">
        <v>49562</v>
      </c>
      <c r="K204" s="4">
        <v>1226</v>
      </c>
      <c r="L204" s="4">
        <v>2.5</v>
      </c>
      <c r="M204" s="4">
        <v>47</v>
      </c>
      <c r="N204" s="4">
        <v>0</v>
      </c>
      <c r="O204" s="4">
        <v>5.1799999999999999E-2</v>
      </c>
    </row>
    <row r="205" spans="1:15">
      <c r="A205" s="2" t="s">
        <v>348</v>
      </c>
      <c r="B205" s="3">
        <v>46081</v>
      </c>
      <c r="C205" s="2" t="s">
        <v>129</v>
      </c>
      <c r="D205" s="2" t="s">
        <v>130</v>
      </c>
      <c r="E205" s="2" t="s">
        <v>58</v>
      </c>
      <c r="F205" s="2" t="s">
        <v>59</v>
      </c>
      <c r="G205" s="2" t="s">
        <v>31</v>
      </c>
      <c r="H205" s="4">
        <v>43</v>
      </c>
      <c r="I205" s="4">
        <v>27172</v>
      </c>
      <c r="J205" s="4">
        <v>14673</v>
      </c>
      <c r="K205" s="4">
        <v>815</v>
      </c>
      <c r="L205" s="4">
        <v>1.6</v>
      </c>
      <c r="M205" s="4">
        <v>45</v>
      </c>
      <c r="N205" s="4">
        <v>0</v>
      </c>
      <c r="O205" s="4">
        <v>1.8499999999999999E-2</v>
      </c>
    </row>
    <row r="206" spans="1:15">
      <c r="A206" s="2" t="s">
        <v>349</v>
      </c>
      <c r="B206" s="3">
        <v>46067</v>
      </c>
      <c r="C206" s="2" t="s">
        <v>126</v>
      </c>
      <c r="D206" s="2" t="s">
        <v>127</v>
      </c>
      <c r="E206" s="2" t="s">
        <v>58</v>
      </c>
      <c r="F206" s="2" t="s">
        <v>59</v>
      </c>
      <c r="G206" s="2" t="s">
        <v>35</v>
      </c>
      <c r="H206" s="4">
        <v>100</v>
      </c>
      <c r="I206" s="4">
        <v>199992</v>
      </c>
      <c r="J206" s="4">
        <v>145769</v>
      </c>
      <c r="K206" s="4">
        <v>3600</v>
      </c>
      <c r="L206" s="4">
        <v>3.5</v>
      </c>
      <c r="M206" s="4">
        <v>44</v>
      </c>
      <c r="N206" s="4">
        <v>2</v>
      </c>
      <c r="O206" s="4">
        <v>3.3300000000000003E-2</v>
      </c>
    </row>
    <row r="207" spans="1:15">
      <c r="A207" s="2" t="s">
        <v>350</v>
      </c>
      <c r="B207" s="3">
        <v>46060</v>
      </c>
      <c r="C207" s="2" t="s">
        <v>50</v>
      </c>
      <c r="D207" s="2" t="s">
        <v>51</v>
      </c>
      <c r="E207" s="2" t="s">
        <v>47</v>
      </c>
      <c r="F207" s="2" t="s">
        <v>48</v>
      </c>
      <c r="G207" s="2" t="s">
        <v>35</v>
      </c>
      <c r="H207" s="4">
        <v>117</v>
      </c>
      <c r="I207" s="4">
        <v>217315</v>
      </c>
      <c r="J207" s="4">
        <v>170550</v>
      </c>
      <c r="K207" s="4">
        <v>3912</v>
      </c>
      <c r="L207" s="4">
        <v>2.1</v>
      </c>
      <c r="M207" s="4">
        <v>67</v>
      </c>
      <c r="N207" s="4">
        <v>4</v>
      </c>
      <c r="O207" s="4">
        <v>8.6599999999999996E-2</v>
      </c>
    </row>
    <row r="208" spans="1:15">
      <c r="A208" s="2" t="s">
        <v>351</v>
      </c>
      <c r="B208" s="3">
        <v>46055</v>
      </c>
      <c r="C208" s="2" t="s">
        <v>114</v>
      </c>
      <c r="D208" s="2" t="s">
        <v>115</v>
      </c>
      <c r="E208" s="2" t="s">
        <v>72</v>
      </c>
      <c r="F208" s="2" t="s">
        <v>73</v>
      </c>
      <c r="G208" s="2" t="s">
        <v>25</v>
      </c>
      <c r="H208" s="4">
        <v>69</v>
      </c>
      <c r="I208" s="4">
        <v>60410</v>
      </c>
      <c r="J208" s="4">
        <v>37039</v>
      </c>
      <c r="K208" s="4">
        <v>1087</v>
      </c>
      <c r="L208" s="4">
        <v>3.4</v>
      </c>
      <c r="M208" s="4">
        <v>38</v>
      </c>
      <c r="N208" s="4">
        <v>0</v>
      </c>
      <c r="O208" s="4">
        <v>5.3999999999999999E-2</v>
      </c>
    </row>
    <row r="209" spans="1:15">
      <c r="A209" s="2" t="s">
        <v>352</v>
      </c>
      <c r="B209" s="3">
        <v>46064</v>
      </c>
      <c r="C209" s="2" t="s">
        <v>140</v>
      </c>
      <c r="D209" s="2" t="s">
        <v>141</v>
      </c>
      <c r="E209" s="2" t="s">
        <v>42</v>
      </c>
      <c r="F209" s="2" t="s">
        <v>43</v>
      </c>
      <c r="G209" s="2" t="s">
        <v>25</v>
      </c>
      <c r="H209" s="4">
        <v>56</v>
      </c>
      <c r="I209" s="4">
        <v>48808</v>
      </c>
      <c r="J209" s="4">
        <v>30061</v>
      </c>
      <c r="K209" s="4">
        <v>879</v>
      </c>
      <c r="L209" s="4">
        <v>4.4000000000000004</v>
      </c>
      <c r="M209" s="4">
        <v>48</v>
      </c>
      <c r="N209" s="4">
        <v>1</v>
      </c>
      <c r="O209" s="4">
        <v>4.0399999999999998E-2</v>
      </c>
    </row>
    <row r="210" spans="1:15">
      <c r="A210" s="2" t="s">
        <v>353</v>
      </c>
      <c r="B210" s="3">
        <v>46079</v>
      </c>
      <c r="C210" s="2" t="s">
        <v>212</v>
      </c>
      <c r="D210" s="2" t="s">
        <v>213</v>
      </c>
      <c r="E210" s="2" t="s">
        <v>58</v>
      </c>
      <c r="F210" s="2" t="s">
        <v>59</v>
      </c>
      <c r="G210" s="2" t="s">
        <v>31</v>
      </c>
      <c r="H210" s="4">
        <v>51</v>
      </c>
      <c r="I210" s="4">
        <v>31755</v>
      </c>
      <c r="J210" s="4">
        <v>17403</v>
      </c>
      <c r="K210" s="4">
        <v>572</v>
      </c>
      <c r="L210" s="4">
        <v>1.4</v>
      </c>
      <c r="M210" s="4">
        <v>43</v>
      </c>
      <c r="N210" s="4">
        <v>0</v>
      </c>
      <c r="O210" s="4">
        <v>3.2899999999999999E-2</v>
      </c>
    </row>
    <row r="211" spans="1:15">
      <c r="A211" s="2" t="s">
        <v>354</v>
      </c>
      <c r="B211" s="3">
        <v>46071</v>
      </c>
      <c r="C211" s="2" t="s">
        <v>162</v>
      </c>
      <c r="D211" s="2" t="s">
        <v>163</v>
      </c>
      <c r="E211" s="2" t="s">
        <v>29</v>
      </c>
      <c r="F211" s="2" t="s">
        <v>30</v>
      </c>
      <c r="G211" s="2" t="s">
        <v>25</v>
      </c>
      <c r="H211" s="4">
        <v>85</v>
      </c>
      <c r="I211" s="4">
        <v>77462</v>
      </c>
      <c r="J211" s="4">
        <v>45628</v>
      </c>
      <c r="K211" s="4">
        <v>1394</v>
      </c>
      <c r="L211" s="4">
        <v>0.8</v>
      </c>
      <c r="M211" s="4">
        <v>54</v>
      </c>
      <c r="N211" s="4">
        <v>0</v>
      </c>
      <c r="O211" s="4">
        <v>1.5299999999999999E-2</v>
      </c>
    </row>
    <row r="212" spans="1:15">
      <c r="A212" s="2" t="s">
        <v>355</v>
      </c>
      <c r="B212" s="3">
        <v>46064</v>
      </c>
      <c r="C212" s="2" t="s">
        <v>219</v>
      </c>
      <c r="D212" s="2" t="s">
        <v>220</v>
      </c>
      <c r="E212" s="2" t="s">
        <v>12</v>
      </c>
      <c r="F212" s="2" t="s">
        <v>20</v>
      </c>
      <c r="G212" s="2" t="s">
        <v>31</v>
      </c>
      <c r="H212" s="4">
        <v>88</v>
      </c>
      <c r="I212" s="4">
        <v>54422</v>
      </c>
      <c r="J212" s="4">
        <v>30029</v>
      </c>
      <c r="K212" s="4">
        <v>980</v>
      </c>
      <c r="L212" s="4">
        <v>2.8</v>
      </c>
      <c r="M212" s="4">
        <v>64</v>
      </c>
      <c r="N212" s="4">
        <v>1</v>
      </c>
      <c r="O212" s="4">
        <v>2.81E-2</v>
      </c>
    </row>
    <row r="213" spans="1:15">
      <c r="A213" s="2" t="s">
        <v>356</v>
      </c>
      <c r="B213" s="3">
        <v>46059</v>
      </c>
      <c r="C213" s="2" t="s">
        <v>209</v>
      </c>
      <c r="D213" s="2" t="s">
        <v>210</v>
      </c>
      <c r="E213" s="2" t="s">
        <v>58</v>
      </c>
      <c r="F213" s="2" t="s">
        <v>59</v>
      </c>
      <c r="G213" s="2" t="s">
        <v>21</v>
      </c>
      <c r="H213" s="4">
        <v>109</v>
      </c>
      <c r="I213" s="4">
        <v>147055</v>
      </c>
      <c r="J213" s="4">
        <v>101759</v>
      </c>
      <c r="K213" s="4">
        <v>2647</v>
      </c>
      <c r="L213" s="4">
        <v>1.6</v>
      </c>
      <c r="M213" s="4">
        <v>53</v>
      </c>
      <c r="N213" s="4">
        <v>3</v>
      </c>
      <c r="O213" s="4">
        <v>4.7600000000000003E-2</v>
      </c>
    </row>
    <row r="214" spans="1:15">
      <c r="A214" s="2" t="s">
        <v>357</v>
      </c>
      <c r="B214" s="3">
        <v>46072</v>
      </c>
      <c r="C214" s="2" t="s">
        <v>50</v>
      </c>
      <c r="D214" s="2" t="s">
        <v>51</v>
      </c>
      <c r="E214" s="2" t="s">
        <v>47</v>
      </c>
      <c r="F214" s="2" t="s">
        <v>48</v>
      </c>
      <c r="G214" s="2" t="s">
        <v>21</v>
      </c>
      <c r="H214" s="4">
        <v>106</v>
      </c>
      <c r="I214" s="4">
        <v>144406</v>
      </c>
      <c r="J214" s="4">
        <v>98958</v>
      </c>
      <c r="K214" s="4">
        <v>2599</v>
      </c>
      <c r="L214" s="4">
        <v>1.3</v>
      </c>
      <c r="M214" s="4">
        <v>50</v>
      </c>
      <c r="N214" s="4">
        <v>1</v>
      </c>
      <c r="O214" s="4">
        <v>5.6599999999999998E-2</v>
      </c>
    </row>
    <row r="215" spans="1:15">
      <c r="A215" s="2" t="s">
        <v>358</v>
      </c>
      <c r="B215" s="3">
        <v>46054</v>
      </c>
      <c r="C215" s="2" t="s">
        <v>144</v>
      </c>
      <c r="D215" s="2" t="s">
        <v>145</v>
      </c>
      <c r="E215" s="2" t="s">
        <v>42</v>
      </c>
      <c r="F215" s="2" t="s">
        <v>43</v>
      </c>
      <c r="G215" s="2" t="s">
        <v>31</v>
      </c>
      <c r="H215" s="4">
        <v>105</v>
      </c>
      <c r="I215" s="4">
        <v>61288</v>
      </c>
      <c r="J215" s="4">
        <v>35830</v>
      </c>
      <c r="K215" s="4">
        <v>1103</v>
      </c>
      <c r="L215" s="4">
        <v>3.7</v>
      </c>
      <c r="M215" s="4">
        <v>32</v>
      </c>
      <c r="N215" s="4">
        <v>2</v>
      </c>
      <c r="O215" s="4">
        <v>7.4399999999999994E-2</v>
      </c>
    </row>
    <row r="216" spans="1:15">
      <c r="A216" s="2" t="s">
        <v>359</v>
      </c>
      <c r="B216" s="3">
        <v>46071</v>
      </c>
      <c r="C216" s="2" t="s">
        <v>18</v>
      </c>
      <c r="D216" s="2" t="s">
        <v>19</v>
      </c>
      <c r="E216" s="2" t="s">
        <v>12</v>
      </c>
      <c r="F216" s="2" t="s">
        <v>20</v>
      </c>
      <c r="G216" s="2" t="s">
        <v>21</v>
      </c>
      <c r="H216" s="4">
        <v>98</v>
      </c>
      <c r="I216" s="4">
        <v>135757</v>
      </c>
      <c r="J216" s="4">
        <v>91490</v>
      </c>
      <c r="K216" s="4">
        <v>2444</v>
      </c>
      <c r="L216" s="4">
        <v>2.4</v>
      </c>
      <c r="M216" s="4">
        <v>55</v>
      </c>
      <c r="N216" s="4">
        <v>2</v>
      </c>
      <c r="O216" s="4">
        <v>2.9899999999999999E-2</v>
      </c>
    </row>
    <row r="217" spans="1:15">
      <c r="A217" s="2" t="s">
        <v>360</v>
      </c>
      <c r="B217" s="3">
        <v>46066</v>
      </c>
      <c r="C217" s="2" t="s">
        <v>120</v>
      </c>
      <c r="D217" s="2" t="s">
        <v>121</v>
      </c>
      <c r="E217" s="2" t="s">
        <v>42</v>
      </c>
      <c r="F217" s="2" t="s">
        <v>43</v>
      </c>
      <c r="G217" s="2" t="s">
        <v>21</v>
      </c>
      <c r="H217" s="4">
        <v>78</v>
      </c>
      <c r="I217" s="4">
        <v>103521</v>
      </c>
      <c r="J217" s="4">
        <v>72818</v>
      </c>
      <c r="K217" s="4">
        <v>1863</v>
      </c>
      <c r="L217" s="4">
        <v>3.8</v>
      </c>
      <c r="M217" s="4">
        <v>57</v>
      </c>
      <c r="N217" s="4">
        <v>2</v>
      </c>
      <c r="O217" s="4">
        <v>6.4500000000000002E-2</v>
      </c>
    </row>
    <row r="218" spans="1:15">
      <c r="A218" s="2" t="s">
        <v>361</v>
      </c>
      <c r="B218" s="3">
        <v>46055</v>
      </c>
      <c r="C218" s="2" t="s">
        <v>212</v>
      </c>
      <c r="D218" s="2" t="s">
        <v>213</v>
      </c>
      <c r="E218" s="2" t="s">
        <v>58</v>
      </c>
      <c r="F218" s="2" t="s">
        <v>59</v>
      </c>
      <c r="G218" s="2" t="s">
        <v>35</v>
      </c>
      <c r="H218" s="4">
        <v>77</v>
      </c>
      <c r="I218" s="4">
        <v>153071</v>
      </c>
      <c r="J218" s="4">
        <v>112242</v>
      </c>
      <c r="K218" s="4">
        <v>2755</v>
      </c>
      <c r="L218" s="4">
        <v>4.8</v>
      </c>
      <c r="M218" s="4">
        <v>42</v>
      </c>
      <c r="N218" s="4">
        <v>1</v>
      </c>
      <c r="O218" s="4">
        <v>4.5999999999999999E-2</v>
      </c>
    </row>
    <row r="219" spans="1:15">
      <c r="A219" s="2" t="s">
        <v>362</v>
      </c>
      <c r="B219" s="3">
        <v>46056</v>
      </c>
      <c r="C219" s="2" t="s">
        <v>114</v>
      </c>
      <c r="D219" s="2" t="s">
        <v>115</v>
      </c>
      <c r="E219" s="2" t="s">
        <v>72</v>
      </c>
      <c r="F219" s="2" t="s">
        <v>73</v>
      </c>
      <c r="G219" s="2" t="s">
        <v>25</v>
      </c>
      <c r="H219" s="4">
        <v>52</v>
      </c>
      <c r="I219" s="4">
        <v>43680</v>
      </c>
      <c r="J219" s="4">
        <v>27914</v>
      </c>
      <c r="K219" s="4">
        <v>786</v>
      </c>
      <c r="L219" s="4">
        <v>4.0999999999999996</v>
      </c>
      <c r="M219" s="4">
        <v>56</v>
      </c>
      <c r="N219" s="4">
        <v>2</v>
      </c>
      <c r="O219" s="4">
        <v>5.3900000000000003E-2</v>
      </c>
    </row>
    <row r="220" spans="1:15">
      <c r="A220" s="2" t="s">
        <v>363</v>
      </c>
      <c r="B220" s="3">
        <v>46062</v>
      </c>
      <c r="C220" s="2" t="s">
        <v>364</v>
      </c>
      <c r="D220" s="2" t="s">
        <v>365</v>
      </c>
      <c r="E220" s="2" t="s">
        <v>29</v>
      </c>
      <c r="F220" s="2" t="s">
        <v>30</v>
      </c>
      <c r="G220" s="2" t="s">
        <v>35</v>
      </c>
      <c r="H220" s="4">
        <v>65</v>
      </c>
      <c r="I220" s="4">
        <v>129523</v>
      </c>
      <c r="J220" s="4">
        <v>94750</v>
      </c>
      <c r="K220" s="4">
        <v>2331</v>
      </c>
      <c r="L220" s="4">
        <v>2.4</v>
      </c>
      <c r="M220" s="4">
        <v>53</v>
      </c>
      <c r="N220" s="4">
        <v>1</v>
      </c>
      <c r="O220" s="4">
        <v>4.1399999999999999E-2</v>
      </c>
    </row>
    <row r="221" spans="1:15">
      <c r="A221" s="2" t="s">
        <v>366</v>
      </c>
      <c r="B221" s="3">
        <v>46067</v>
      </c>
      <c r="C221" s="2" t="s">
        <v>23</v>
      </c>
      <c r="D221" s="2" t="s">
        <v>24</v>
      </c>
      <c r="E221" s="2" t="s">
        <v>12</v>
      </c>
      <c r="F221" s="2" t="s">
        <v>20</v>
      </c>
      <c r="G221" s="2" t="s">
        <v>35</v>
      </c>
      <c r="H221" s="4">
        <v>82</v>
      </c>
      <c r="I221" s="4">
        <v>166677</v>
      </c>
      <c r="J221" s="4">
        <v>119531</v>
      </c>
      <c r="K221" s="4">
        <v>3000</v>
      </c>
      <c r="L221" s="4">
        <v>2.6</v>
      </c>
      <c r="M221" s="4">
        <v>71</v>
      </c>
      <c r="N221" s="4">
        <v>2</v>
      </c>
      <c r="O221" s="4">
        <v>1.35E-2</v>
      </c>
    </row>
    <row r="222" spans="1:15">
      <c r="A222" s="2" t="s">
        <v>367</v>
      </c>
      <c r="B222" s="3">
        <v>46080</v>
      </c>
      <c r="C222" s="2" t="s">
        <v>283</v>
      </c>
      <c r="D222" s="2" t="s">
        <v>284</v>
      </c>
      <c r="E222" s="2" t="s">
        <v>42</v>
      </c>
      <c r="F222" s="2" t="s">
        <v>43</v>
      </c>
      <c r="G222" s="2" t="s">
        <v>31</v>
      </c>
      <c r="H222" s="4">
        <v>109</v>
      </c>
      <c r="I222" s="4">
        <v>62905</v>
      </c>
      <c r="J222" s="4">
        <v>37195</v>
      </c>
      <c r="K222" s="4">
        <v>1132</v>
      </c>
      <c r="L222" s="4">
        <v>5.5</v>
      </c>
      <c r="M222" s="4">
        <v>37</v>
      </c>
      <c r="N222" s="4">
        <v>3</v>
      </c>
      <c r="O222" s="4">
        <v>7.6100000000000001E-2</v>
      </c>
    </row>
    <row r="223" spans="1:15">
      <c r="A223" s="2" t="s">
        <v>368</v>
      </c>
      <c r="B223" s="3">
        <v>46070</v>
      </c>
      <c r="C223" s="2" t="s">
        <v>93</v>
      </c>
      <c r="D223" s="2" t="s">
        <v>94</v>
      </c>
      <c r="E223" s="2" t="s">
        <v>72</v>
      </c>
      <c r="F223" s="2" t="s">
        <v>73</v>
      </c>
      <c r="G223" s="2" t="s">
        <v>21</v>
      </c>
      <c r="H223" s="4">
        <v>81</v>
      </c>
      <c r="I223" s="4">
        <v>114982</v>
      </c>
      <c r="J223" s="4">
        <v>75619</v>
      </c>
      <c r="K223" s="4">
        <v>2070</v>
      </c>
      <c r="L223" s="4">
        <v>2.2999999999999998</v>
      </c>
      <c r="M223" s="4">
        <v>55</v>
      </c>
      <c r="N223" s="4">
        <v>1</v>
      </c>
      <c r="O223" s="4">
        <v>1.4500000000000001E-2</v>
      </c>
    </row>
    <row r="224" spans="1:15">
      <c r="A224" s="2" t="s">
        <v>369</v>
      </c>
      <c r="B224" s="3">
        <v>46062</v>
      </c>
      <c r="C224" s="2" t="s">
        <v>86</v>
      </c>
      <c r="D224" s="2" t="s">
        <v>87</v>
      </c>
      <c r="E224" s="2" t="s">
        <v>47</v>
      </c>
      <c r="F224" s="2" t="s">
        <v>48</v>
      </c>
      <c r="G224" s="2" t="s">
        <v>21</v>
      </c>
      <c r="H224" s="4">
        <v>74</v>
      </c>
      <c r="I224" s="4">
        <v>102338</v>
      </c>
      <c r="J224" s="4">
        <v>69084</v>
      </c>
      <c r="K224" s="4">
        <v>1842</v>
      </c>
      <c r="L224" s="4">
        <v>2.2999999999999998</v>
      </c>
      <c r="M224" s="4">
        <v>70</v>
      </c>
      <c r="N224" s="4">
        <v>0</v>
      </c>
      <c r="O224" s="4">
        <v>5.1900000000000002E-2</v>
      </c>
    </row>
    <row r="225" spans="1:15">
      <c r="A225" s="2" t="s">
        <v>370</v>
      </c>
      <c r="B225" s="3">
        <v>46067</v>
      </c>
      <c r="C225" s="2" t="s">
        <v>67</v>
      </c>
      <c r="D225" s="2" t="s">
        <v>68</v>
      </c>
      <c r="E225" s="2" t="s">
        <v>42</v>
      </c>
      <c r="F225" s="2" t="s">
        <v>43</v>
      </c>
      <c r="G225" s="2" t="s">
        <v>21</v>
      </c>
      <c r="H225" s="4">
        <v>40</v>
      </c>
      <c r="I225" s="4">
        <v>55563</v>
      </c>
      <c r="J225" s="4">
        <v>37343</v>
      </c>
      <c r="K225" s="4">
        <v>1000</v>
      </c>
      <c r="L225" s="4">
        <v>3.2</v>
      </c>
      <c r="M225" s="4">
        <v>50</v>
      </c>
      <c r="N225" s="4">
        <v>0</v>
      </c>
      <c r="O225" s="4">
        <v>4.7699999999999999E-2</v>
      </c>
    </row>
    <row r="226" spans="1:15">
      <c r="A226" s="2" t="s">
        <v>371</v>
      </c>
      <c r="B226" s="3">
        <v>46074</v>
      </c>
      <c r="C226" s="2" t="s">
        <v>140</v>
      </c>
      <c r="D226" s="2" t="s">
        <v>141</v>
      </c>
      <c r="E226" s="2" t="s">
        <v>42</v>
      </c>
      <c r="F226" s="2" t="s">
        <v>43</v>
      </c>
      <c r="G226" s="2" t="s">
        <v>21</v>
      </c>
      <c r="H226" s="4">
        <v>78</v>
      </c>
      <c r="I226" s="4">
        <v>105123</v>
      </c>
      <c r="J226" s="4">
        <v>72818</v>
      </c>
      <c r="K226" s="4">
        <v>1892</v>
      </c>
      <c r="L226" s="4">
        <v>3.3</v>
      </c>
      <c r="M226" s="4">
        <v>44</v>
      </c>
      <c r="N226" s="4">
        <v>2</v>
      </c>
      <c r="O226" s="4">
        <v>5.04E-2</v>
      </c>
    </row>
    <row r="227" spans="1:15">
      <c r="A227" s="2" t="s">
        <v>372</v>
      </c>
      <c r="B227" s="3">
        <v>46072</v>
      </c>
      <c r="C227" s="2" t="s">
        <v>50</v>
      </c>
      <c r="D227" s="2" t="s">
        <v>51</v>
      </c>
      <c r="E227" s="2" t="s">
        <v>47</v>
      </c>
      <c r="F227" s="2" t="s">
        <v>48</v>
      </c>
      <c r="G227" s="2" t="s">
        <v>21</v>
      </c>
      <c r="H227" s="4">
        <v>127</v>
      </c>
      <c r="I227" s="4">
        <v>171950</v>
      </c>
      <c r="J227" s="4">
        <v>118563</v>
      </c>
      <c r="K227" s="4">
        <v>3095</v>
      </c>
      <c r="L227" s="4">
        <v>2.4</v>
      </c>
      <c r="M227" s="4">
        <v>47</v>
      </c>
      <c r="N227" s="4">
        <v>1</v>
      </c>
      <c r="O227" s="4">
        <v>6.3899999999999998E-2</v>
      </c>
    </row>
    <row r="228" spans="1:15">
      <c r="A228" s="2" t="s">
        <v>373</v>
      </c>
      <c r="B228" s="3">
        <v>46057</v>
      </c>
      <c r="C228" s="2" t="s">
        <v>70</v>
      </c>
      <c r="D228" s="2" t="s">
        <v>71</v>
      </c>
      <c r="E228" s="2" t="s">
        <v>72</v>
      </c>
      <c r="F228" s="2" t="s">
        <v>73</v>
      </c>
      <c r="G228" s="2" t="s">
        <v>31</v>
      </c>
      <c r="H228" s="4">
        <v>63</v>
      </c>
      <c r="I228" s="4">
        <v>38162</v>
      </c>
      <c r="J228" s="4">
        <v>21498</v>
      </c>
      <c r="K228" s="4">
        <v>687</v>
      </c>
      <c r="L228" s="4">
        <v>0.7</v>
      </c>
      <c r="M228" s="4">
        <v>61</v>
      </c>
      <c r="N228" s="4">
        <v>0</v>
      </c>
      <c r="O228" s="4">
        <v>5.9200000000000003E-2</v>
      </c>
    </row>
    <row r="229" spans="1:15">
      <c r="A229" s="2" t="s">
        <v>374</v>
      </c>
      <c r="B229" s="3">
        <v>46068</v>
      </c>
      <c r="C229" s="2" t="s">
        <v>190</v>
      </c>
      <c r="D229" s="2" t="s">
        <v>191</v>
      </c>
      <c r="E229" s="2" t="s">
        <v>12</v>
      </c>
      <c r="F229" s="2" t="s">
        <v>20</v>
      </c>
      <c r="G229" s="2" t="s">
        <v>35</v>
      </c>
      <c r="H229" s="4">
        <v>51</v>
      </c>
      <c r="I229" s="4">
        <v>102714</v>
      </c>
      <c r="J229" s="4">
        <v>74342</v>
      </c>
      <c r="K229" s="4">
        <v>1849</v>
      </c>
      <c r="L229" s="4">
        <v>1.8</v>
      </c>
      <c r="M229" s="4">
        <v>62</v>
      </c>
      <c r="N229" s="4">
        <v>0</v>
      </c>
      <c r="O229" s="4">
        <v>4.6699999999999998E-2</v>
      </c>
    </row>
    <row r="230" spans="1:15">
      <c r="A230" s="2" t="s">
        <v>375</v>
      </c>
      <c r="B230" s="3">
        <v>46075</v>
      </c>
      <c r="C230" s="2" t="s">
        <v>256</v>
      </c>
      <c r="D230" s="2" t="s">
        <v>257</v>
      </c>
      <c r="E230" s="2" t="s">
        <v>58</v>
      </c>
      <c r="F230" s="2" t="s">
        <v>59</v>
      </c>
      <c r="G230" s="2" t="s">
        <v>35</v>
      </c>
      <c r="H230" s="4">
        <v>72</v>
      </c>
      <c r="I230" s="4">
        <v>137479</v>
      </c>
      <c r="J230" s="4">
        <v>104954</v>
      </c>
      <c r="K230" s="4">
        <v>2475</v>
      </c>
      <c r="L230" s="4">
        <v>4.5999999999999996</v>
      </c>
      <c r="M230" s="4">
        <v>55</v>
      </c>
      <c r="N230" s="4">
        <v>2</v>
      </c>
      <c r="O230" s="4">
        <v>6.8400000000000002E-2</v>
      </c>
    </row>
    <row r="231" spans="1:15">
      <c r="A231" s="2" t="s">
        <v>376</v>
      </c>
      <c r="B231" s="3">
        <v>46062</v>
      </c>
      <c r="C231" s="2" t="s">
        <v>114</v>
      </c>
      <c r="D231" s="2" t="s">
        <v>115</v>
      </c>
      <c r="E231" s="2" t="s">
        <v>72</v>
      </c>
      <c r="F231" s="2" t="s">
        <v>73</v>
      </c>
      <c r="G231" s="2" t="s">
        <v>25</v>
      </c>
      <c r="H231" s="4">
        <v>110</v>
      </c>
      <c r="I231" s="4">
        <v>91243</v>
      </c>
      <c r="J231" s="4">
        <v>59048</v>
      </c>
      <c r="K231" s="4">
        <v>1642</v>
      </c>
      <c r="L231" s="4">
        <v>1.7</v>
      </c>
      <c r="M231" s="4">
        <v>37</v>
      </c>
      <c r="N231" s="4">
        <v>1</v>
      </c>
      <c r="O231" s="4">
        <v>9.4700000000000006E-2</v>
      </c>
    </row>
    <row r="232" spans="1:15">
      <c r="A232" s="2" t="s">
        <v>377</v>
      </c>
      <c r="B232" s="3">
        <v>46055</v>
      </c>
      <c r="C232" s="2" t="s">
        <v>70</v>
      </c>
      <c r="D232" s="2" t="s">
        <v>71</v>
      </c>
      <c r="E232" s="2" t="s">
        <v>72</v>
      </c>
      <c r="F232" s="2" t="s">
        <v>73</v>
      </c>
      <c r="G232" s="2" t="s">
        <v>25</v>
      </c>
      <c r="H232" s="4">
        <v>63</v>
      </c>
      <c r="I232" s="4">
        <v>55764</v>
      </c>
      <c r="J232" s="4">
        <v>33819</v>
      </c>
      <c r="K232" s="4">
        <v>1004</v>
      </c>
      <c r="L232" s="4">
        <v>4.2</v>
      </c>
      <c r="M232" s="4">
        <v>36</v>
      </c>
      <c r="N232" s="4">
        <v>0</v>
      </c>
      <c r="O232" s="4">
        <v>4.36E-2</v>
      </c>
    </row>
    <row r="233" spans="1:15">
      <c r="A233" s="2" t="s">
        <v>378</v>
      </c>
      <c r="B233" s="3">
        <v>46078</v>
      </c>
      <c r="C233" s="2" t="s">
        <v>209</v>
      </c>
      <c r="D233" s="2" t="s">
        <v>210</v>
      </c>
      <c r="E233" s="2" t="s">
        <v>58</v>
      </c>
      <c r="F233" s="2" t="s">
        <v>59</v>
      </c>
      <c r="G233" s="2" t="s">
        <v>35</v>
      </c>
      <c r="H233" s="4">
        <v>70</v>
      </c>
      <c r="I233" s="4">
        <v>132141</v>
      </c>
      <c r="J233" s="4">
        <v>102039</v>
      </c>
      <c r="K233" s="4">
        <v>2379</v>
      </c>
      <c r="L233" s="4">
        <v>1.8</v>
      </c>
      <c r="M233" s="4">
        <v>56</v>
      </c>
      <c r="N233" s="4">
        <v>2</v>
      </c>
      <c r="O233" s="4">
        <v>7.7899999999999997E-2</v>
      </c>
    </row>
    <row r="234" spans="1:15">
      <c r="A234" s="2" t="s">
        <v>379</v>
      </c>
      <c r="B234" s="3">
        <v>46074</v>
      </c>
      <c r="C234" s="2" t="s">
        <v>209</v>
      </c>
      <c r="D234" s="2" t="s">
        <v>210</v>
      </c>
      <c r="E234" s="2" t="s">
        <v>58</v>
      </c>
      <c r="F234" s="2" t="s">
        <v>59</v>
      </c>
      <c r="G234" s="2" t="s">
        <v>25</v>
      </c>
      <c r="H234" s="4">
        <v>101</v>
      </c>
      <c r="I234" s="4">
        <v>88301</v>
      </c>
      <c r="J234" s="4">
        <v>54217</v>
      </c>
      <c r="K234" s="4">
        <v>1589</v>
      </c>
      <c r="L234" s="4">
        <v>3.3</v>
      </c>
      <c r="M234" s="4">
        <v>59</v>
      </c>
      <c r="N234" s="4">
        <v>0</v>
      </c>
      <c r="O234" s="4">
        <v>5.5399999999999998E-2</v>
      </c>
    </row>
    <row r="235" spans="1:15">
      <c r="A235" s="2" t="s">
        <v>380</v>
      </c>
      <c r="B235" s="3">
        <v>46056</v>
      </c>
      <c r="C235" s="2" t="s">
        <v>144</v>
      </c>
      <c r="D235" s="2" t="s">
        <v>145</v>
      </c>
      <c r="E235" s="2" t="s">
        <v>42</v>
      </c>
      <c r="F235" s="2" t="s">
        <v>43</v>
      </c>
      <c r="G235" s="2" t="s">
        <v>31</v>
      </c>
      <c r="H235" s="4">
        <v>58</v>
      </c>
      <c r="I235" s="4">
        <v>34786</v>
      </c>
      <c r="J235" s="4">
        <v>19792</v>
      </c>
      <c r="K235" s="4">
        <v>626</v>
      </c>
      <c r="L235" s="4">
        <v>1.7</v>
      </c>
      <c r="M235" s="4">
        <v>39</v>
      </c>
      <c r="N235" s="4">
        <v>2</v>
      </c>
      <c r="O235" s="4">
        <v>3.4000000000000002E-2</v>
      </c>
    </row>
    <row r="236" spans="1:15">
      <c r="A236" s="2" t="s">
        <v>381</v>
      </c>
      <c r="B236" s="3">
        <v>46078</v>
      </c>
      <c r="C236" s="2" t="s">
        <v>382</v>
      </c>
      <c r="D236" s="2" t="s">
        <v>383</v>
      </c>
      <c r="E236" s="2" t="s">
        <v>58</v>
      </c>
      <c r="F236" s="2" t="s">
        <v>59</v>
      </c>
      <c r="G236" s="2" t="s">
        <v>21</v>
      </c>
      <c r="H236" s="4">
        <v>101</v>
      </c>
      <c r="I236" s="4">
        <v>134466</v>
      </c>
      <c r="J236" s="4">
        <v>94290</v>
      </c>
      <c r="K236" s="4">
        <v>2420</v>
      </c>
      <c r="L236" s="4">
        <v>4.2</v>
      </c>
      <c r="M236" s="4">
        <v>45</v>
      </c>
      <c r="N236" s="4">
        <v>3</v>
      </c>
      <c r="O236" s="4">
        <v>5.7599999999999998E-2</v>
      </c>
    </row>
    <row r="237" spans="1:15">
      <c r="A237" s="2" t="s">
        <v>384</v>
      </c>
      <c r="B237" s="3">
        <v>46056</v>
      </c>
      <c r="C237" s="2" t="s">
        <v>102</v>
      </c>
      <c r="D237" s="2" t="s">
        <v>103</v>
      </c>
      <c r="E237" s="2" t="s">
        <v>29</v>
      </c>
      <c r="F237" s="2" t="s">
        <v>30</v>
      </c>
      <c r="G237" s="2" t="s">
        <v>35</v>
      </c>
      <c r="H237" s="4">
        <v>107</v>
      </c>
      <c r="I237" s="4">
        <v>208003</v>
      </c>
      <c r="J237" s="4">
        <v>155973</v>
      </c>
      <c r="K237" s="4">
        <v>3744</v>
      </c>
      <c r="L237" s="4">
        <v>4.5999999999999996</v>
      </c>
      <c r="M237" s="4">
        <v>44</v>
      </c>
      <c r="N237" s="4">
        <v>3</v>
      </c>
      <c r="O237" s="4">
        <v>5.1799999999999999E-2</v>
      </c>
    </row>
    <row r="238" spans="1:15">
      <c r="A238" s="2" t="s">
        <v>385</v>
      </c>
      <c r="B238" s="3">
        <v>46057</v>
      </c>
      <c r="C238" s="2" t="s">
        <v>102</v>
      </c>
      <c r="D238" s="2" t="s">
        <v>103</v>
      </c>
      <c r="E238" s="2" t="s">
        <v>29</v>
      </c>
      <c r="F238" s="2" t="s">
        <v>30</v>
      </c>
      <c r="G238" s="2" t="s">
        <v>21</v>
      </c>
      <c r="H238" s="4">
        <v>58</v>
      </c>
      <c r="I238" s="4">
        <v>76262</v>
      </c>
      <c r="J238" s="4">
        <v>54147</v>
      </c>
      <c r="K238" s="4">
        <v>1373</v>
      </c>
      <c r="L238" s="4">
        <v>3.6</v>
      </c>
      <c r="M238" s="4">
        <v>44</v>
      </c>
      <c r="N238" s="4">
        <v>1</v>
      </c>
      <c r="O238" s="4">
        <v>8.14E-2</v>
      </c>
    </row>
    <row r="239" spans="1:15">
      <c r="A239" s="2" t="s">
        <v>386</v>
      </c>
      <c r="B239" s="3">
        <v>46054</v>
      </c>
      <c r="C239" s="2" t="s">
        <v>272</v>
      </c>
      <c r="D239" s="2" t="s">
        <v>273</v>
      </c>
      <c r="E239" s="2" t="s">
        <v>29</v>
      </c>
      <c r="F239" s="2" t="s">
        <v>30</v>
      </c>
      <c r="G239" s="2" t="s">
        <v>21</v>
      </c>
      <c r="H239" s="4">
        <v>107</v>
      </c>
      <c r="I239" s="4">
        <v>146569</v>
      </c>
      <c r="J239" s="4">
        <v>99892</v>
      </c>
      <c r="K239" s="4">
        <v>2638</v>
      </c>
      <c r="L239" s="4">
        <v>3.4</v>
      </c>
      <c r="M239" s="4">
        <v>48</v>
      </c>
      <c r="N239" s="4">
        <v>3</v>
      </c>
      <c r="O239" s="4">
        <v>3.2899999999999999E-2</v>
      </c>
    </row>
    <row r="240" spans="1:15">
      <c r="A240" s="2" t="s">
        <v>387</v>
      </c>
      <c r="B240" s="3">
        <v>46059</v>
      </c>
      <c r="C240" s="2" t="s">
        <v>126</v>
      </c>
      <c r="D240" s="2" t="s">
        <v>127</v>
      </c>
      <c r="E240" s="2" t="s">
        <v>58</v>
      </c>
      <c r="F240" s="2" t="s">
        <v>59</v>
      </c>
      <c r="G240" s="2" t="s">
        <v>25</v>
      </c>
      <c r="H240" s="4">
        <v>93</v>
      </c>
      <c r="I240" s="4">
        <v>81939</v>
      </c>
      <c r="J240" s="4">
        <v>49923</v>
      </c>
      <c r="K240" s="4">
        <v>1475</v>
      </c>
      <c r="L240" s="4">
        <v>0.7</v>
      </c>
      <c r="M240" s="4">
        <v>38</v>
      </c>
      <c r="N240" s="4">
        <v>0</v>
      </c>
      <c r="O240" s="4">
        <v>4.8000000000000001E-2</v>
      </c>
    </row>
    <row r="241" spans="1:15">
      <c r="A241" s="2" t="s">
        <v>388</v>
      </c>
      <c r="B241" s="3">
        <v>46060</v>
      </c>
      <c r="C241" s="2" t="s">
        <v>135</v>
      </c>
      <c r="D241" s="2" t="s">
        <v>136</v>
      </c>
      <c r="E241" s="2" t="s">
        <v>72</v>
      </c>
      <c r="F241" s="2" t="s">
        <v>73</v>
      </c>
      <c r="G241" s="2" t="s">
        <v>35</v>
      </c>
      <c r="H241" s="4">
        <v>113</v>
      </c>
      <c r="I241" s="4">
        <v>217104</v>
      </c>
      <c r="J241" s="4">
        <v>164719</v>
      </c>
      <c r="K241" s="4">
        <v>3908</v>
      </c>
      <c r="L241" s="4">
        <v>2.9</v>
      </c>
      <c r="M241" s="4">
        <v>48</v>
      </c>
      <c r="N241" s="4">
        <v>2</v>
      </c>
      <c r="O241" s="4">
        <v>7.2900000000000006E-2</v>
      </c>
    </row>
    <row r="242" spans="1:15">
      <c r="A242" s="2" t="s">
        <v>389</v>
      </c>
      <c r="B242" s="3">
        <v>46056</v>
      </c>
      <c r="C242" s="2" t="s">
        <v>37</v>
      </c>
      <c r="D242" s="2" t="s">
        <v>38</v>
      </c>
      <c r="E242" s="2" t="s">
        <v>29</v>
      </c>
      <c r="F242" s="2" t="s">
        <v>30</v>
      </c>
      <c r="G242" s="2" t="s">
        <v>35</v>
      </c>
      <c r="H242" s="4">
        <v>103</v>
      </c>
      <c r="I242" s="4">
        <v>206328</v>
      </c>
      <c r="J242" s="4">
        <v>150142</v>
      </c>
      <c r="K242" s="4">
        <v>3714</v>
      </c>
      <c r="L242" s="4">
        <v>1.5</v>
      </c>
      <c r="M242" s="4">
        <v>53</v>
      </c>
      <c r="N242" s="4">
        <v>0</v>
      </c>
      <c r="O242" s="4">
        <v>5.1799999999999999E-2</v>
      </c>
    </row>
    <row r="243" spans="1:15">
      <c r="A243" s="2" t="s">
        <v>390</v>
      </c>
      <c r="B243" s="3">
        <v>46074</v>
      </c>
      <c r="C243" s="2" t="s">
        <v>168</v>
      </c>
      <c r="D243" s="2" t="s">
        <v>169</v>
      </c>
      <c r="E243" s="2" t="s">
        <v>58</v>
      </c>
      <c r="F243" s="2" t="s">
        <v>59</v>
      </c>
      <c r="G243" s="2" t="s">
        <v>31</v>
      </c>
      <c r="H243" s="4">
        <v>115</v>
      </c>
      <c r="I243" s="4">
        <v>72306</v>
      </c>
      <c r="J243" s="4">
        <v>39242</v>
      </c>
      <c r="K243" s="4">
        <v>1302</v>
      </c>
      <c r="L243" s="4">
        <v>3.6</v>
      </c>
      <c r="M243" s="4">
        <v>50</v>
      </c>
      <c r="N243" s="4">
        <v>0</v>
      </c>
      <c r="O243" s="4">
        <v>2.3400000000000001E-2</v>
      </c>
    </row>
    <row r="244" spans="1:15">
      <c r="A244" s="2" t="s">
        <v>391</v>
      </c>
      <c r="B244" s="3">
        <v>46057</v>
      </c>
      <c r="C244" s="2" t="s">
        <v>50</v>
      </c>
      <c r="D244" s="2" t="s">
        <v>51</v>
      </c>
      <c r="E244" s="2" t="s">
        <v>47</v>
      </c>
      <c r="F244" s="2" t="s">
        <v>48</v>
      </c>
      <c r="G244" s="2" t="s">
        <v>21</v>
      </c>
      <c r="H244" s="4">
        <v>117</v>
      </c>
      <c r="I244" s="4">
        <v>166450</v>
      </c>
      <c r="J244" s="4">
        <v>109227</v>
      </c>
      <c r="K244" s="4">
        <v>2996</v>
      </c>
      <c r="L244" s="4">
        <v>1.7</v>
      </c>
      <c r="M244" s="4">
        <v>60</v>
      </c>
      <c r="N244" s="4">
        <v>0</v>
      </c>
      <c r="O244" s="4">
        <v>2.47E-2</v>
      </c>
    </row>
    <row r="245" spans="1:15">
      <c r="A245" s="2" t="s">
        <v>392</v>
      </c>
      <c r="B245" s="3">
        <v>46109</v>
      </c>
      <c r="C245" s="2" t="s">
        <v>61</v>
      </c>
      <c r="D245" s="2" t="s">
        <v>62</v>
      </c>
      <c r="E245" s="2" t="s">
        <v>29</v>
      </c>
      <c r="F245" s="2" t="s">
        <v>30</v>
      </c>
      <c r="G245" s="2" t="s">
        <v>35</v>
      </c>
      <c r="H245" s="4">
        <v>33</v>
      </c>
      <c r="I245" s="4">
        <v>66261</v>
      </c>
      <c r="J245" s="4">
        <v>48391</v>
      </c>
      <c r="K245" s="4">
        <v>1193</v>
      </c>
      <c r="L245" s="4">
        <v>2.8</v>
      </c>
      <c r="M245" s="4">
        <v>47</v>
      </c>
      <c r="N245" s="4">
        <v>1</v>
      </c>
      <c r="O245" s="4">
        <v>2.4899999999999999E-2</v>
      </c>
    </row>
    <row r="246" spans="1:15">
      <c r="A246" s="2" t="s">
        <v>393</v>
      </c>
      <c r="B246" s="3">
        <v>46105</v>
      </c>
      <c r="C246" s="2" t="s">
        <v>206</v>
      </c>
      <c r="D246" s="2" t="s">
        <v>207</v>
      </c>
      <c r="E246" s="2" t="s">
        <v>72</v>
      </c>
      <c r="F246" s="2" t="s">
        <v>73</v>
      </c>
      <c r="G246" s="2" t="s">
        <v>25</v>
      </c>
      <c r="H246" s="4">
        <v>86</v>
      </c>
      <c r="I246" s="4">
        <v>70580</v>
      </c>
      <c r="J246" s="4">
        <v>46440</v>
      </c>
      <c r="K246" s="4">
        <v>1270</v>
      </c>
      <c r="L246" s="4">
        <v>1.9</v>
      </c>
      <c r="M246" s="4">
        <v>33</v>
      </c>
      <c r="N246" s="4">
        <v>3</v>
      </c>
      <c r="O246" s="4">
        <v>8.3599999999999994E-2</v>
      </c>
    </row>
    <row r="247" spans="1:15">
      <c r="A247" s="2" t="s">
        <v>394</v>
      </c>
      <c r="B247" s="3">
        <v>46086</v>
      </c>
      <c r="C247" s="2" t="s">
        <v>99</v>
      </c>
      <c r="D247" s="2" t="s">
        <v>100</v>
      </c>
      <c r="E247" s="2" t="s">
        <v>29</v>
      </c>
      <c r="F247" s="2" t="s">
        <v>30</v>
      </c>
      <c r="G247" s="2" t="s">
        <v>35</v>
      </c>
      <c r="H247" s="4">
        <v>69</v>
      </c>
      <c r="I247" s="4">
        <v>134544</v>
      </c>
      <c r="J247" s="4">
        <v>101181</v>
      </c>
      <c r="K247" s="4">
        <v>2422</v>
      </c>
      <c r="L247" s="4">
        <v>2.6</v>
      </c>
      <c r="M247" s="4">
        <v>58</v>
      </c>
      <c r="N247" s="4">
        <v>2</v>
      </c>
      <c r="O247" s="4">
        <v>5.3499999999999999E-2</v>
      </c>
    </row>
    <row r="248" spans="1:15">
      <c r="A248" s="2" t="s">
        <v>395</v>
      </c>
      <c r="B248" s="3">
        <v>46092</v>
      </c>
      <c r="C248" s="2" t="s">
        <v>323</v>
      </c>
      <c r="D248" s="2" t="s">
        <v>324</v>
      </c>
      <c r="E248" s="2" t="s">
        <v>29</v>
      </c>
      <c r="F248" s="2" t="s">
        <v>30</v>
      </c>
      <c r="G248" s="2" t="s">
        <v>31</v>
      </c>
      <c r="H248" s="4">
        <v>90</v>
      </c>
      <c r="I248" s="4">
        <v>52959</v>
      </c>
      <c r="J248" s="4">
        <v>30894</v>
      </c>
      <c r="K248" s="4">
        <v>1589</v>
      </c>
      <c r="L248" s="4">
        <v>3.6</v>
      </c>
      <c r="M248" s="4">
        <v>61</v>
      </c>
      <c r="N248" s="4">
        <v>0</v>
      </c>
      <c r="O248" s="4">
        <v>9.1499999999999998E-2</v>
      </c>
    </row>
    <row r="249" spans="1:15">
      <c r="A249" s="2" t="s">
        <v>396</v>
      </c>
      <c r="B249" s="3">
        <v>46088</v>
      </c>
      <c r="C249" s="2" t="s">
        <v>283</v>
      </c>
      <c r="D249" s="2" t="s">
        <v>284</v>
      </c>
      <c r="E249" s="2" t="s">
        <v>42</v>
      </c>
      <c r="F249" s="2" t="s">
        <v>43</v>
      </c>
      <c r="G249" s="2" t="s">
        <v>25</v>
      </c>
      <c r="H249" s="4">
        <v>73</v>
      </c>
      <c r="I249" s="4">
        <v>64521</v>
      </c>
      <c r="J249" s="4">
        <v>39420</v>
      </c>
      <c r="K249" s="4">
        <v>1161</v>
      </c>
      <c r="L249" s="4">
        <v>2.4</v>
      </c>
      <c r="M249" s="4">
        <v>31</v>
      </c>
      <c r="N249" s="4">
        <v>1</v>
      </c>
      <c r="O249" s="4">
        <v>3.6999999999999998E-2</v>
      </c>
    </row>
    <row r="250" spans="1:15">
      <c r="A250" s="2" t="s">
        <v>397</v>
      </c>
      <c r="B250" s="3">
        <v>46092</v>
      </c>
      <c r="C250" s="2" t="s">
        <v>23</v>
      </c>
      <c r="D250" s="2" t="s">
        <v>24</v>
      </c>
      <c r="E250" s="2" t="s">
        <v>12</v>
      </c>
      <c r="F250" s="2" t="s">
        <v>20</v>
      </c>
      <c r="G250" s="2" t="s">
        <v>21</v>
      </c>
      <c r="H250" s="4">
        <v>91</v>
      </c>
      <c r="I250" s="4">
        <v>129146</v>
      </c>
      <c r="J250" s="4">
        <v>85461</v>
      </c>
      <c r="K250" s="4">
        <v>2325</v>
      </c>
      <c r="L250" s="4">
        <v>3.5</v>
      </c>
      <c r="M250" s="4">
        <v>61</v>
      </c>
      <c r="N250" s="4">
        <v>0</v>
      </c>
      <c r="O250" s="4">
        <v>3.2899999999999999E-2</v>
      </c>
    </row>
    <row r="251" spans="1:15">
      <c r="A251" s="2" t="s">
        <v>398</v>
      </c>
      <c r="B251" s="3">
        <v>46083</v>
      </c>
      <c r="C251" s="2" t="s">
        <v>152</v>
      </c>
      <c r="D251" s="2" t="s">
        <v>153</v>
      </c>
      <c r="E251" s="2" t="s">
        <v>72</v>
      </c>
      <c r="F251" s="2" t="s">
        <v>73</v>
      </c>
      <c r="G251" s="2" t="s">
        <v>31</v>
      </c>
      <c r="H251" s="4">
        <v>76</v>
      </c>
      <c r="I251" s="4">
        <v>44377</v>
      </c>
      <c r="J251" s="4">
        <v>26089</v>
      </c>
      <c r="K251" s="4">
        <v>799</v>
      </c>
      <c r="L251" s="4">
        <v>1.4</v>
      </c>
      <c r="M251" s="4">
        <v>31</v>
      </c>
      <c r="N251" s="4">
        <v>2</v>
      </c>
      <c r="O251" s="4">
        <v>7.2099999999999997E-2</v>
      </c>
    </row>
    <row r="252" spans="1:15">
      <c r="A252" s="2" t="s">
        <v>399</v>
      </c>
      <c r="B252" s="3">
        <v>46082</v>
      </c>
      <c r="C252" s="2" t="s">
        <v>239</v>
      </c>
      <c r="D252" s="2" t="s">
        <v>240</v>
      </c>
      <c r="E252" s="2" t="s">
        <v>72</v>
      </c>
      <c r="F252" s="2" t="s">
        <v>73</v>
      </c>
      <c r="G252" s="2" t="s">
        <v>31</v>
      </c>
      <c r="H252" s="4">
        <v>111</v>
      </c>
      <c r="I252" s="4">
        <v>67962</v>
      </c>
      <c r="J252" s="4">
        <v>38103</v>
      </c>
      <c r="K252" s="4">
        <v>1223</v>
      </c>
      <c r="L252" s="4">
        <v>1.1000000000000001</v>
      </c>
      <c r="M252" s="4">
        <v>44</v>
      </c>
      <c r="N252" s="4">
        <v>0</v>
      </c>
      <c r="O252" s="4">
        <v>5.4699999999999999E-2</v>
      </c>
    </row>
    <row r="253" spans="1:15">
      <c r="A253" s="2" t="s">
        <v>400</v>
      </c>
      <c r="B253" s="3">
        <v>46083</v>
      </c>
      <c r="C253" s="2" t="s">
        <v>89</v>
      </c>
      <c r="D253" s="2" t="s">
        <v>90</v>
      </c>
      <c r="E253" s="2" t="s">
        <v>72</v>
      </c>
      <c r="F253" s="2" t="s">
        <v>73</v>
      </c>
      <c r="G253" s="2" t="s">
        <v>25</v>
      </c>
      <c r="H253" s="4">
        <v>33</v>
      </c>
      <c r="I253" s="4">
        <v>29022</v>
      </c>
      <c r="J253" s="4">
        <v>17820</v>
      </c>
      <c r="K253" s="4">
        <v>522</v>
      </c>
      <c r="L253" s="4">
        <v>4.3</v>
      </c>
      <c r="M253" s="4">
        <v>61</v>
      </c>
      <c r="N253" s="4">
        <v>0</v>
      </c>
      <c r="O253" s="4">
        <v>5.5399999999999998E-2</v>
      </c>
    </row>
    <row r="254" spans="1:15">
      <c r="A254" s="2" t="s">
        <v>401</v>
      </c>
      <c r="B254" s="3">
        <v>46082</v>
      </c>
      <c r="C254" s="2" t="s">
        <v>212</v>
      </c>
      <c r="D254" s="2" t="s">
        <v>213</v>
      </c>
      <c r="E254" s="2" t="s">
        <v>58</v>
      </c>
      <c r="F254" s="2" t="s">
        <v>59</v>
      </c>
      <c r="G254" s="2" t="s">
        <v>35</v>
      </c>
      <c r="H254" s="4">
        <v>114</v>
      </c>
      <c r="I254" s="4">
        <v>225721</v>
      </c>
      <c r="J254" s="4">
        <v>167168</v>
      </c>
      <c r="K254" s="4">
        <v>4063</v>
      </c>
      <c r="L254" s="4">
        <v>3.1</v>
      </c>
      <c r="M254" s="4">
        <v>33</v>
      </c>
      <c r="N254" s="4">
        <v>2</v>
      </c>
      <c r="O254" s="4">
        <v>5.0799999999999998E-2</v>
      </c>
    </row>
    <row r="255" spans="1:15">
      <c r="A255" s="2" t="s">
        <v>402</v>
      </c>
      <c r="B255" s="3">
        <v>46099</v>
      </c>
      <c r="C255" s="2" t="s">
        <v>99</v>
      </c>
      <c r="D255" s="2" t="s">
        <v>100</v>
      </c>
      <c r="E255" s="2" t="s">
        <v>29</v>
      </c>
      <c r="F255" s="2" t="s">
        <v>30</v>
      </c>
      <c r="G255" s="2" t="s">
        <v>31</v>
      </c>
      <c r="H255" s="4">
        <v>57</v>
      </c>
      <c r="I255" s="4">
        <v>36023</v>
      </c>
      <c r="J255" s="4">
        <v>19566</v>
      </c>
      <c r="K255" s="4">
        <v>648</v>
      </c>
      <c r="L255" s="4">
        <v>2.5</v>
      </c>
      <c r="M255" s="4">
        <v>39</v>
      </c>
      <c r="N255" s="4">
        <v>0</v>
      </c>
      <c r="O255" s="4">
        <v>2.4199999999999999E-2</v>
      </c>
    </row>
    <row r="256" spans="1:15">
      <c r="A256" s="2" t="s">
        <v>403</v>
      </c>
      <c r="B256" s="3">
        <v>46092</v>
      </c>
      <c r="C256" s="2" t="s">
        <v>172</v>
      </c>
      <c r="D256" s="2" t="s">
        <v>173</v>
      </c>
      <c r="E256" s="2" t="s">
        <v>47</v>
      </c>
      <c r="F256" s="2" t="s">
        <v>48</v>
      </c>
      <c r="G256" s="2" t="s">
        <v>31</v>
      </c>
      <c r="H256" s="4">
        <v>79</v>
      </c>
      <c r="I256" s="4">
        <v>47823</v>
      </c>
      <c r="J256" s="4">
        <v>27118</v>
      </c>
      <c r="K256" s="4">
        <v>1435</v>
      </c>
      <c r="L256" s="4">
        <v>2.4</v>
      </c>
      <c r="M256" s="4">
        <v>56</v>
      </c>
      <c r="N256" s="4">
        <v>1</v>
      </c>
      <c r="O256" s="4">
        <v>5.2699999999999997E-2</v>
      </c>
    </row>
    <row r="257" spans="1:15">
      <c r="A257" s="2" t="s">
        <v>404</v>
      </c>
      <c r="B257" s="3">
        <v>46093</v>
      </c>
      <c r="C257" s="2" t="s">
        <v>23</v>
      </c>
      <c r="D257" s="2" t="s">
        <v>24</v>
      </c>
      <c r="E257" s="2" t="s">
        <v>12</v>
      </c>
      <c r="F257" s="2" t="s">
        <v>20</v>
      </c>
      <c r="G257" s="2" t="s">
        <v>35</v>
      </c>
      <c r="H257" s="4">
        <v>27</v>
      </c>
      <c r="I257" s="4">
        <v>52945</v>
      </c>
      <c r="J257" s="4">
        <v>39592</v>
      </c>
      <c r="K257" s="4">
        <v>953</v>
      </c>
      <c r="L257" s="4">
        <v>3.1</v>
      </c>
      <c r="M257" s="4">
        <v>74</v>
      </c>
      <c r="N257" s="4">
        <v>0</v>
      </c>
      <c r="O257" s="4">
        <v>7.7299999999999994E-2</v>
      </c>
    </row>
    <row r="258" spans="1:15">
      <c r="A258" s="2" t="s">
        <v>405</v>
      </c>
      <c r="B258" s="3">
        <v>46103</v>
      </c>
      <c r="C258" s="2" t="s">
        <v>126</v>
      </c>
      <c r="D258" s="2" t="s">
        <v>127</v>
      </c>
      <c r="E258" s="2" t="s">
        <v>58</v>
      </c>
      <c r="F258" s="2" t="s">
        <v>59</v>
      </c>
      <c r="G258" s="2" t="s">
        <v>31</v>
      </c>
      <c r="H258" s="4">
        <v>119</v>
      </c>
      <c r="I258" s="4">
        <v>72145</v>
      </c>
      <c r="J258" s="4">
        <v>40849</v>
      </c>
      <c r="K258" s="4">
        <v>1299</v>
      </c>
      <c r="L258" s="4">
        <v>3.5</v>
      </c>
      <c r="M258" s="4">
        <v>31</v>
      </c>
      <c r="N258" s="4">
        <v>4</v>
      </c>
      <c r="O258" s="4">
        <v>3.0300000000000001E-2</v>
      </c>
    </row>
    <row r="259" spans="1:15">
      <c r="A259" s="2" t="s">
        <v>406</v>
      </c>
      <c r="B259" s="3">
        <v>46100</v>
      </c>
      <c r="C259" s="2" t="s">
        <v>206</v>
      </c>
      <c r="D259" s="2" t="s">
        <v>207</v>
      </c>
      <c r="E259" s="2" t="s">
        <v>72</v>
      </c>
      <c r="F259" s="2" t="s">
        <v>73</v>
      </c>
      <c r="G259" s="2" t="s">
        <v>31</v>
      </c>
      <c r="H259" s="4">
        <v>58</v>
      </c>
      <c r="I259" s="4">
        <v>33145</v>
      </c>
      <c r="J259" s="4">
        <v>19910</v>
      </c>
      <c r="K259" s="4">
        <v>597</v>
      </c>
      <c r="L259" s="4">
        <v>1.6</v>
      </c>
      <c r="M259" s="4">
        <v>46</v>
      </c>
      <c r="N259" s="4">
        <v>2</v>
      </c>
      <c r="O259" s="4">
        <v>8.3199999999999996E-2</v>
      </c>
    </row>
    <row r="260" spans="1:15">
      <c r="A260" s="2" t="s">
        <v>407</v>
      </c>
      <c r="B260" s="3">
        <v>46092</v>
      </c>
      <c r="C260" s="2" t="s">
        <v>212</v>
      </c>
      <c r="D260" s="2" t="s">
        <v>213</v>
      </c>
      <c r="E260" s="2" t="s">
        <v>58</v>
      </c>
      <c r="F260" s="2" t="s">
        <v>59</v>
      </c>
      <c r="G260" s="2" t="s">
        <v>21</v>
      </c>
      <c r="H260" s="4">
        <v>100</v>
      </c>
      <c r="I260" s="4">
        <v>132778</v>
      </c>
      <c r="J260" s="4">
        <v>93914</v>
      </c>
      <c r="K260" s="4">
        <v>3983</v>
      </c>
      <c r="L260" s="4">
        <v>5.5</v>
      </c>
      <c r="M260" s="4">
        <v>36</v>
      </c>
      <c r="N260" s="4">
        <v>3</v>
      </c>
      <c r="O260" s="4">
        <v>6.5199999999999994E-2</v>
      </c>
    </row>
    <row r="261" spans="1:15">
      <c r="A261" s="2" t="s">
        <v>408</v>
      </c>
      <c r="B261" s="3">
        <v>46101</v>
      </c>
      <c r="C261" s="2" t="s">
        <v>232</v>
      </c>
      <c r="D261" s="2" t="s">
        <v>233</v>
      </c>
      <c r="E261" s="2" t="s">
        <v>47</v>
      </c>
      <c r="F261" s="2" t="s">
        <v>48</v>
      </c>
      <c r="G261" s="2" t="s">
        <v>21</v>
      </c>
      <c r="H261" s="4">
        <v>115</v>
      </c>
      <c r="I261" s="4">
        <v>159486</v>
      </c>
      <c r="J261" s="4">
        <v>108001</v>
      </c>
      <c r="K261" s="4">
        <v>2871</v>
      </c>
      <c r="L261" s="4">
        <v>2.8</v>
      </c>
      <c r="M261" s="4">
        <v>69</v>
      </c>
      <c r="N261" s="4">
        <v>0</v>
      </c>
      <c r="O261" s="4">
        <v>5.4899999999999997E-2</v>
      </c>
    </row>
    <row r="262" spans="1:15">
      <c r="A262" s="2" t="s">
        <v>409</v>
      </c>
      <c r="B262" s="3">
        <v>46103</v>
      </c>
      <c r="C262" s="2" t="s">
        <v>232</v>
      </c>
      <c r="D262" s="2" t="s">
        <v>233</v>
      </c>
      <c r="E262" s="2" t="s">
        <v>47</v>
      </c>
      <c r="F262" s="2" t="s">
        <v>48</v>
      </c>
      <c r="G262" s="2" t="s">
        <v>21</v>
      </c>
      <c r="H262" s="4">
        <v>44</v>
      </c>
      <c r="I262" s="4">
        <v>63593</v>
      </c>
      <c r="J262" s="4">
        <v>41322</v>
      </c>
      <c r="K262" s="4">
        <v>1145</v>
      </c>
      <c r="L262" s="4">
        <v>2.4</v>
      </c>
      <c r="M262" s="4">
        <v>60</v>
      </c>
      <c r="N262" s="4">
        <v>0</v>
      </c>
      <c r="O262" s="4">
        <v>1.5100000000000001E-2</v>
      </c>
    </row>
    <row r="263" spans="1:15">
      <c r="A263" s="2" t="s">
        <v>410</v>
      </c>
      <c r="B263" s="3">
        <v>46094</v>
      </c>
      <c r="C263" s="2" t="s">
        <v>83</v>
      </c>
      <c r="D263" s="2" t="s">
        <v>84</v>
      </c>
      <c r="E263" s="2" t="s">
        <v>12</v>
      </c>
      <c r="F263" s="2" t="s">
        <v>20</v>
      </c>
      <c r="G263" s="2" t="s">
        <v>21</v>
      </c>
      <c r="H263" s="4">
        <v>58</v>
      </c>
      <c r="I263" s="4">
        <v>75828</v>
      </c>
      <c r="J263" s="4">
        <v>54470</v>
      </c>
      <c r="K263" s="4">
        <v>1365</v>
      </c>
      <c r="L263" s="4">
        <v>3.6</v>
      </c>
      <c r="M263" s="4">
        <v>76</v>
      </c>
      <c r="N263" s="4">
        <v>1</v>
      </c>
      <c r="O263" s="4">
        <v>9.1800000000000007E-2</v>
      </c>
    </row>
    <row r="264" spans="1:15">
      <c r="A264" s="2" t="s">
        <v>411</v>
      </c>
      <c r="B264" s="3">
        <v>46104</v>
      </c>
      <c r="C264" s="2" t="s">
        <v>242</v>
      </c>
      <c r="D264" s="2" t="s">
        <v>243</v>
      </c>
      <c r="E264" s="2" t="s">
        <v>47</v>
      </c>
      <c r="F264" s="2" t="s">
        <v>48</v>
      </c>
      <c r="G264" s="2" t="s">
        <v>21</v>
      </c>
      <c r="H264" s="4">
        <v>35</v>
      </c>
      <c r="I264" s="4">
        <v>46367</v>
      </c>
      <c r="J264" s="4">
        <v>32870</v>
      </c>
      <c r="K264" s="4">
        <v>835</v>
      </c>
      <c r="L264" s="4">
        <v>3.1</v>
      </c>
      <c r="M264" s="4">
        <v>57</v>
      </c>
      <c r="N264" s="4">
        <v>1</v>
      </c>
      <c r="O264" s="4">
        <v>6.8599999999999994E-2</v>
      </c>
    </row>
    <row r="265" spans="1:15">
      <c r="A265" s="2" t="s">
        <v>412</v>
      </c>
      <c r="B265" s="3">
        <v>46091</v>
      </c>
      <c r="C265" s="2" t="s">
        <v>236</v>
      </c>
      <c r="D265" s="2" t="s">
        <v>237</v>
      </c>
      <c r="E265" s="2" t="s">
        <v>42</v>
      </c>
      <c r="F265" s="2" t="s">
        <v>43</v>
      </c>
      <c r="G265" s="2" t="s">
        <v>35</v>
      </c>
      <c r="H265" s="4">
        <v>83</v>
      </c>
      <c r="I265" s="4">
        <v>157528</v>
      </c>
      <c r="J265" s="4">
        <v>121710</v>
      </c>
      <c r="K265" s="4">
        <v>2836</v>
      </c>
      <c r="L265" s="4">
        <v>1.2</v>
      </c>
      <c r="M265" s="4">
        <v>42</v>
      </c>
      <c r="N265" s="4">
        <v>2</v>
      </c>
      <c r="O265" s="4">
        <v>8.2799999999999999E-2</v>
      </c>
    </row>
    <row r="266" spans="1:15">
      <c r="A266" s="2" t="s">
        <v>413</v>
      </c>
      <c r="B266" s="3">
        <v>46087</v>
      </c>
      <c r="C266" s="2" t="s">
        <v>135</v>
      </c>
      <c r="D266" s="2" t="s">
        <v>136</v>
      </c>
      <c r="E266" s="2" t="s">
        <v>72</v>
      </c>
      <c r="F266" s="2" t="s">
        <v>73</v>
      </c>
      <c r="G266" s="2" t="s">
        <v>25</v>
      </c>
      <c r="H266" s="4">
        <v>38</v>
      </c>
      <c r="I266" s="4">
        <v>34178</v>
      </c>
      <c r="J266" s="4">
        <v>20520</v>
      </c>
      <c r="K266" s="4">
        <v>615</v>
      </c>
      <c r="L266" s="4">
        <v>3.3</v>
      </c>
      <c r="M266" s="4">
        <v>57</v>
      </c>
      <c r="N266" s="4">
        <v>0</v>
      </c>
      <c r="O266" s="4">
        <v>3.39E-2</v>
      </c>
    </row>
    <row r="267" spans="1:15">
      <c r="A267" s="2" t="s">
        <v>414</v>
      </c>
      <c r="B267" s="3">
        <v>46096</v>
      </c>
      <c r="C267" s="2" t="s">
        <v>126</v>
      </c>
      <c r="D267" s="2" t="s">
        <v>127</v>
      </c>
      <c r="E267" s="2" t="s">
        <v>58</v>
      </c>
      <c r="F267" s="2" t="s">
        <v>59</v>
      </c>
      <c r="G267" s="2" t="s">
        <v>31</v>
      </c>
      <c r="H267" s="4">
        <v>59</v>
      </c>
      <c r="I267" s="4">
        <v>35195</v>
      </c>
      <c r="J267" s="4">
        <v>20253</v>
      </c>
      <c r="K267" s="4">
        <v>634</v>
      </c>
      <c r="L267" s="4">
        <v>3.2</v>
      </c>
      <c r="M267" s="4">
        <v>41</v>
      </c>
      <c r="N267" s="4">
        <v>1</v>
      </c>
      <c r="O267" s="4">
        <v>6.2E-2</v>
      </c>
    </row>
    <row r="268" spans="1:15">
      <c r="A268" s="2" t="s">
        <v>415</v>
      </c>
      <c r="B268" s="3">
        <v>46108</v>
      </c>
      <c r="C268" s="2" t="s">
        <v>206</v>
      </c>
      <c r="D268" s="2" t="s">
        <v>207</v>
      </c>
      <c r="E268" s="2" t="s">
        <v>72</v>
      </c>
      <c r="F268" s="2" t="s">
        <v>73</v>
      </c>
      <c r="G268" s="2" t="s">
        <v>31</v>
      </c>
      <c r="H268" s="4">
        <v>105</v>
      </c>
      <c r="I268" s="4">
        <v>65174</v>
      </c>
      <c r="J268" s="4">
        <v>36043</v>
      </c>
      <c r="K268" s="4">
        <v>1173</v>
      </c>
      <c r="L268" s="4">
        <v>3.7</v>
      </c>
      <c r="M268" s="4">
        <v>50</v>
      </c>
      <c r="N268" s="4">
        <v>3</v>
      </c>
      <c r="O268" s="4">
        <v>1.3100000000000001E-2</v>
      </c>
    </row>
    <row r="269" spans="1:15">
      <c r="A269" s="2" t="s">
        <v>416</v>
      </c>
      <c r="B269" s="3">
        <v>46104</v>
      </c>
      <c r="C269" s="2" t="s">
        <v>178</v>
      </c>
      <c r="D269" s="2" t="s">
        <v>179</v>
      </c>
      <c r="E269" s="2" t="s">
        <v>12</v>
      </c>
      <c r="F269" s="2" t="s">
        <v>20</v>
      </c>
      <c r="G269" s="2" t="s">
        <v>31</v>
      </c>
      <c r="H269" s="4">
        <v>78</v>
      </c>
      <c r="I269" s="4">
        <v>48250</v>
      </c>
      <c r="J269" s="4">
        <v>26775</v>
      </c>
      <c r="K269" s="4">
        <v>868</v>
      </c>
      <c r="L269" s="4">
        <v>3.5</v>
      </c>
      <c r="M269" s="4">
        <v>55</v>
      </c>
      <c r="N269" s="4">
        <v>0</v>
      </c>
      <c r="O269" s="4">
        <v>4.4900000000000002E-2</v>
      </c>
    </row>
    <row r="270" spans="1:15">
      <c r="A270" s="2" t="s">
        <v>417</v>
      </c>
      <c r="B270" s="3">
        <v>46096</v>
      </c>
      <c r="C270" s="2" t="s">
        <v>102</v>
      </c>
      <c r="D270" s="2" t="s">
        <v>103</v>
      </c>
      <c r="E270" s="2" t="s">
        <v>29</v>
      </c>
      <c r="F270" s="2" t="s">
        <v>30</v>
      </c>
      <c r="G270" s="2" t="s">
        <v>25</v>
      </c>
      <c r="H270" s="4">
        <v>74</v>
      </c>
      <c r="I270" s="4">
        <v>61466</v>
      </c>
      <c r="J270" s="4">
        <v>39960</v>
      </c>
      <c r="K270" s="4">
        <v>1106</v>
      </c>
      <c r="L270" s="4">
        <v>1.4</v>
      </c>
      <c r="M270" s="4">
        <v>40</v>
      </c>
      <c r="N270" s="4">
        <v>2</v>
      </c>
      <c r="O270" s="4">
        <v>8.0799999999999997E-2</v>
      </c>
    </row>
    <row r="271" spans="1:15">
      <c r="A271" s="2" t="s">
        <v>418</v>
      </c>
      <c r="B271" s="3">
        <v>46102</v>
      </c>
      <c r="C271" s="2" t="s">
        <v>152</v>
      </c>
      <c r="D271" s="2" t="s">
        <v>153</v>
      </c>
      <c r="E271" s="2" t="s">
        <v>72</v>
      </c>
      <c r="F271" s="2" t="s">
        <v>73</v>
      </c>
      <c r="G271" s="2" t="s">
        <v>35</v>
      </c>
      <c r="H271" s="4">
        <v>121</v>
      </c>
      <c r="I271" s="4">
        <v>252751</v>
      </c>
      <c r="J271" s="4">
        <v>177433</v>
      </c>
      <c r="K271" s="4">
        <v>4550</v>
      </c>
      <c r="L271" s="4">
        <v>2.8</v>
      </c>
      <c r="M271" s="4">
        <v>38</v>
      </c>
      <c r="N271" s="4">
        <v>0</v>
      </c>
      <c r="O271" s="4">
        <v>1.7100000000000001E-2</v>
      </c>
    </row>
    <row r="272" spans="1:15">
      <c r="A272" s="2" t="s">
        <v>419</v>
      </c>
      <c r="B272" s="3">
        <v>46090</v>
      </c>
      <c r="C272" s="2" t="s">
        <v>132</v>
      </c>
      <c r="D272" s="2" t="s">
        <v>133</v>
      </c>
      <c r="E272" s="2" t="s">
        <v>72</v>
      </c>
      <c r="F272" s="2" t="s">
        <v>73</v>
      </c>
      <c r="G272" s="2" t="s">
        <v>25</v>
      </c>
      <c r="H272" s="4">
        <v>85</v>
      </c>
      <c r="I272" s="4">
        <v>73499</v>
      </c>
      <c r="J272" s="4">
        <v>45900</v>
      </c>
      <c r="K272" s="4">
        <v>1323</v>
      </c>
      <c r="L272" s="4">
        <v>3.1</v>
      </c>
      <c r="M272" s="4">
        <v>35</v>
      </c>
      <c r="N272" s="4">
        <v>1</v>
      </c>
      <c r="O272" s="4">
        <v>5.9499999999999997E-2</v>
      </c>
    </row>
    <row r="273" spans="1:15">
      <c r="A273" s="2" t="s">
        <v>420</v>
      </c>
      <c r="B273" s="3">
        <v>46088</v>
      </c>
      <c r="C273" s="2" t="s">
        <v>27</v>
      </c>
      <c r="D273" s="2" t="s">
        <v>28</v>
      </c>
      <c r="E273" s="2" t="s">
        <v>29</v>
      </c>
      <c r="F273" s="2" t="s">
        <v>30</v>
      </c>
      <c r="G273" s="2" t="s">
        <v>25</v>
      </c>
      <c r="H273" s="4">
        <v>132</v>
      </c>
      <c r="I273" s="4">
        <v>118744</v>
      </c>
      <c r="J273" s="4">
        <v>71280</v>
      </c>
      <c r="K273" s="4">
        <v>2137</v>
      </c>
      <c r="L273" s="4">
        <v>2.2999999999999998</v>
      </c>
      <c r="M273" s="4">
        <v>62</v>
      </c>
      <c r="N273" s="4">
        <v>0</v>
      </c>
      <c r="O273" s="4">
        <v>3.3799999999999997E-2</v>
      </c>
    </row>
    <row r="274" spans="1:15">
      <c r="A274" s="2" t="s">
        <v>421</v>
      </c>
      <c r="B274" s="3">
        <v>46100</v>
      </c>
      <c r="C274" s="2" t="s">
        <v>209</v>
      </c>
      <c r="D274" s="2" t="s">
        <v>210</v>
      </c>
      <c r="E274" s="2" t="s">
        <v>58</v>
      </c>
      <c r="F274" s="2" t="s">
        <v>59</v>
      </c>
      <c r="G274" s="2" t="s">
        <v>25</v>
      </c>
      <c r="H274" s="4">
        <v>93</v>
      </c>
      <c r="I274" s="4">
        <v>78606</v>
      </c>
      <c r="J274" s="4">
        <v>50220</v>
      </c>
      <c r="K274" s="4">
        <v>2358</v>
      </c>
      <c r="L274" s="4">
        <v>2.1</v>
      </c>
      <c r="M274" s="4">
        <v>46</v>
      </c>
      <c r="N274" s="4">
        <v>3</v>
      </c>
      <c r="O274" s="4">
        <v>5.9900000000000002E-2</v>
      </c>
    </row>
    <row r="275" spans="1:15">
      <c r="A275" s="2" t="s">
        <v>422</v>
      </c>
      <c r="B275" s="3">
        <v>46102</v>
      </c>
      <c r="C275" s="2" t="s">
        <v>236</v>
      </c>
      <c r="D275" s="2" t="s">
        <v>237</v>
      </c>
      <c r="E275" s="2" t="s">
        <v>42</v>
      </c>
      <c r="F275" s="2" t="s">
        <v>43</v>
      </c>
      <c r="G275" s="2" t="s">
        <v>25</v>
      </c>
      <c r="H275" s="4">
        <v>94</v>
      </c>
      <c r="I275" s="4">
        <v>81351</v>
      </c>
      <c r="J275" s="4">
        <v>50760</v>
      </c>
      <c r="K275" s="4">
        <v>1464</v>
      </c>
      <c r="L275" s="4">
        <v>3.9</v>
      </c>
      <c r="M275" s="4">
        <v>43</v>
      </c>
      <c r="N275" s="4">
        <v>2</v>
      </c>
      <c r="O275" s="4">
        <v>4.9200000000000001E-2</v>
      </c>
    </row>
    <row r="276" spans="1:15">
      <c r="A276" s="2" t="s">
        <v>423</v>
      </c>
      <c r="B276" s="3">
        <v>46100</v>
      </c>
      <c r="C276" s="2" t="s">
        <v>27</v>
      </c>
      <c r="D276" s="2" t="s">
        <v>28</v>
      </c>
      <c r="E276" s="2" t="s">
        <v>29</v>
      </c>
      <c r="F276" s="2" t="s">
        <v>30</v>
      </c>
      <c r="G276" s="2" t="s">
        <v>35</v>
      </c>
      <c r="H276" s="4">
        <v>47</v>
      </c>
      <c r="I276" s="4">
        <v>96421</v>
      </c>
      <c r="J276" s="4">
        <v>68920</v>
      </c>
      <c r="K276" s="4">
        <v>1736</v>
      </c>
      <c r="L276" s="4">
        <v>1.1000000000000001</v>
      </c>
      <c r="M276" s="4">
        <v>54</v>
      </c>
      <c r="N276" s="4">
        <v>0</v>
      </c>
      <c r="O276" s="4">
        <v>3.4700000000000002E-2</v>
      </c>
    </row>
    <row r="277" spans="1:15">
      <c r="A277" s="2" t="s">
        <v>424</v>
      </c>
      <c r="B277" s="3">
        <v>46102</v>
      </c>
      <c r="C277" s="2" t="s">
        <v>108</v>
      </c>
      <c r="D277" s="2" t="s">
        <v>109</v>
      </c>
      <c r="E277" s="2" t="s">
        <v>42</v>
      </c>
      <c r="F277" s="2" t="s">
        <v>43</v>
      </c>
      <c r="G277" s="2" t="s">
        <v>25</v>
      </c>
      <c r="H277" s="4">
        <v>95</v>
      </c>
      <c r="I277" s="4">
        <v>80347</v>
      </c>
      <c r="J277" s="4">
        <v>51300</v>
      </c>
      <c r="K277" s="4">
        <v>1446</v>
      </c>
      <c r="L277" s="4">
        <v>1.2</v>
      </c>
      <c r="M277" s="4">
        <v>62</v>
      </c>
      <c r="N277" s="4">
        <v>2</v>
      </c>
      <c r="O277" s="4">
        <v>7.0599999999999996E-2</v>
      </c>
    </row>
    <row r="278" spans="1:15">
      <c r="A278" s="2" t="s">
        <v>425</v>
      </c>
      <c r="B278" s="3">
        <v>46103</v>
      </c>
      <c r="C278" s="2" t="s">
        <v>117</v>
      </c>
      <c r="D278" s="2" t="s">
        <v>118</v>
      </c>
      <c r="E278" s="2" t="s">
        <v>42</v>
      </c>
      <c r="F278" s="2" t="s">
        <v>43</v>
      </c>
      <c r="G278" s="2" t="s">
        <v>31</v>
      </c>
      <c r="H278" s="4">
        <v>45</v>
      </c>
      <c r="I278" s="4">
        <v>27292</v>
      </c>
      <c r="J278" s="4">
        <v>15447</v>
      </c>
      <c r="K278" s="4">
        <v>491</v>
      </c>
      <c r="L278" s="4">
        <v>2.4</v>
      </c>
      <c r="M278" s="4">
        <v>60</v>
      </c>
      <c r="N278" s="4">
        <v>0</v>
      </c>
      <c r="O278" s="4">
        <v>6.3600000000000004E-2</v>
      </c>
    </row>
    <row r="279" spans="1:15">
      <c r="A279" s="2" t="s">
        <v>426</v>
      </c>
      <c r="B279" s="3">
        <v>46104</v>
      </c>
      <c r="C279" s="2" t="s">
        <v>132</v>
      </c>
      <c r="D279" s="2" t="s">
        <v>133</v>
      </c>
      <c r="E279" s="2" t="s">
        <v>72</v>
      </c>
      <c r="F279" s="2" t="s">
        <v>73</v>
      </c>
      <c r="G279" s="2" t="s">
        <v>31</v>
      </c>
      <c r="H279" s="4">
        <v>112</v>
      </c>
      <c r="I279" s="4">
        <v>67481</v>
      </c>
      <c r="J279" s="4">
        <v>38446</v>
      </c>
      <c r="K279" s="4">
        <v>1215</v>
      </c>
      <c r="L279" s="4">
        <v>3.4</v>
      </c>
      <c r="M279" s="4">
        <v>50</v>
      </c>
      <c r="N279" s="4">
        <v>2</v>
      </c>
      <c r="O279" s="4">
        <v>5.1900000000000002E-2</v>
      </c>
    </row>
    <row r="280" spans="1:15">
      <c r="A280" s="2" t="s">
        <v>427</v>
      </c>
      <c r="B280" s="3">
        <v>46090</v>
      </c>
      <c r="C280" s="2" t="s">
        <v>232</v>
      </c>
      <c r="D280" s="2" t="s">
        <v>233</v>
      </c>
      <c r="E280" s="2" t="s">
        <v>47</v>
      </c>
      <c r="F280" s="2" t="s">
        <v>48</v>
      </c>
      <c r="G280" s="2" t="s">
        <v>31</v>
      </c>
      <c r="H280" s="4">
        <v>112</v>
      </c>
      <c r="I280" s="4">
        <v>67451</v>
      </c>
      <c r="J280" s="4">
        <v>38446</v>
      </c>
      <c r="K280" s="4">
        <v>1214</v>
      </c>
      <c r="L280" s="4">
        <v>2.2000000000000002</v>
      </c>
      <c r="M280" s="4">
        <v>64</v>
      </c>
      <c r="N280" s="4">
        <v>0</v>
      </c>
      <c r="O280" s="4">
        <v>7.0199999999999999E-2</v>
      </c>
    </row>
    <row r="281" spans="1:15">
      <c r="A281" s="2" t="s">
        <v>428</v>
      </c>
      <c r="B281" s="3">
        <v>46092</v>
      </c>
      <c r="C281" s="2" t="s">
        <v>33</v>
      </c>
      <c r="D281" s="2" t="s">
        <v>34</v>
      </c>
      <c r="E281" s="2" t="s">
        <v>12</v>
      </c>
      <c r="F281" s="2" t="s">
        <v>20</v>
      </c>
      <c r="G281" s="2" t="s">
        <v>21</v>
      </c>
      <c r="H281" s="4">
        <v>98</v>
      </c>
      <c r="I281" s="4">
        <v>134865</v>
      </c>
      <c r="J281" s="4">
        <v>92035</v>
      </c>
      <c r="K281" s="4">
        <v>4046</v>
      </c>
      <c r="L281" s="4">
        <v>4.5999999999999996</v>
      </c>
      <c r="M281" s="4">
        <v>71</v>
      </c>
      <c r="N281" s="4">
        <v>3</v>
      </c>
      <c r="O281" s="4">
        <v>3.1600000000000003E-2</v>
      </c>
    </row>
    <row r="282" spans="1:15">
      <c r="A282" s="2" t="s">
        <v>429</v>
      </c>
      <c r="B282" s="3">
        <v>46101</v>
      </c>
      <c r="C282" s="2" t="s">
        <v>33</v>
      </c>
      <c r="D282" s="2" t="s">
        <v>34</v>
      </c>
      <c r="E282" s="2" t="s">
        <v>12</v>
      </c>
      <c r="F282" s="2" t="s">
        <v>20</v>
      </c>
      <c r="G282" s="2" t="s">
        <v>31</v>
      </c>
      <c r="H282" s="4">
        <v>104</v>
      </c>
      <c r="I282" s="4">
        <v>64166</v>
      </c>
      <c r="J282" s="4">
        <v>35700</v>
      </c>
      <c r="K282" s="4">
        <v>1155</v>
      </c>
      <c r="L282" s="4">
        <v>2.4</v>
      </c>
      <c r="M282" s="4">
        <v>59</v>
      </c>
      <c r="N282" s="4">
        <v>0</v>
      </c>
      <c r="O282" s="4">
        <v>4.7399999999999998E-2</v>
      </c>
    </row>
    <row r="283" spans="1:15">
      <c r="A283" s="2" t="s">
        <v>430</v>
      </c>
      <c r="B283" s="3">
        <v>46107</v>
      </c>
      <c r="C283" s="2" t="s">
        <v>67</v>
      </c>
      <c r="D283" s="2" t="s">
        <v>68</v>
      </c>
      <c r="E283" s="2" t="s">
        <v>42</v>
      </c>
      <c r="F283" s="2" t="s">
        <v>43</v>
      </c>
      <c r="G283" s="2" t="s">
        <v>35</v>
      </c>
      <c r="H283" s="4">
        <v>37</v>
      </c>
      <c r="I283" s="4">
        <v>69231</v>
      </c>
      <c r="J283" s="4">
        <v>54256</v>
      </c>
      <c r="K283" s="4">
        <v>1246</v>
      </c>
      <c r="L283" s="4">
        <v>4.8</v>
      </c>
      <c r="M283" s="4">
        <v>57</v>
      </c>
      <c r="N283" s="4">
        <v>1</v>
      </c>
      <c r="O283" s="4">
        <v>9.2499999999999999E-2</v>
      </c>
    </row>
    <row r="284" spans="1:15">
      <c r="A284" s="2" t="s">
        <v>431</v>
      </c>
      <c r="B284" s="3">
        <v>46102</v>
      </c>
      <c r="C284" s="2" t="s">
        <v>156</v>
      </c>
      <c r="D284" s="2" t="s">
        <v>157</v>
      </c>
      <c r="E284" s="2" t="s">
        <v>12</v>
      </c>
      <c r="F284" s="2" t="s">
        <v>20</v>
      </c>
      <c r="G284" s="2" t="s">
        <v>35</v>
      </c>
      <c r="H284" s="4">
        <v>59</v>
      </c>
      <c r="I284" s="4">
        <v>122917</v>
      </c>
      <c r="J284" s="4">
        <v>86517</v>
      </c>
      <c r="K284" s="4">
        <v>2213</v>
      </c>
      <c r="L284" s="4">
        <v>4</v>
      </c>
      <c r="M284" s="4">
        <v>49</v>
      </c>
      <c r="N284" s="4">
        <v>0</v>
      </c>
      <c r="O284" s="4">
        <v>1.9699999999999999E-2</v>
      </c>
    </row>
    <row r="285" spans="1:15">
      <c r="A285" s="2" t="s">
        <v>432</v>
      </c>
      <c r="B285" s="3">
        <v>46108</v>
      </c>
      <c r="C285" s="2" t="s">
        <v>219</v>
      </c>
      <c r="D285" s="2" t="s">
        <v>220</v>
      </c>
      <c r="E285" s="2" t="s">
        <v>12</v>
      </c>
      <c r="F285" s="2" t="s">
        <v>20</v>
      </c>
      <c r="G285" s="2" t="s">
        <v>21</v>
      </c>
      <c r="H285" s="4">
        <v>88</v>
      </c>
      <c r="I285" s="4">
        <v>116788</v>
      </c>
      <c r="J285" s="4">
        <v>82644</v>
      </c>
      <c r="K285" s="4">
        <v>2102</v>
      </c>
      <c r="L285" s="4">
        <v>1.9</v>
      </c>
      <c r="M285" s="4">
        <v>68</v>
      </c>
      <c r="N285" s="4">
        <v>3</v>
      </c>
      <c r="O285" s="4">
        <v>6.1499999999999999E-2</v>
      </c>
    </row>
    <row r="286" spans="1:15">
      <c r="A286" s="2" t="s">
        <v>433</v>
      </c>
      <c r="B286" s="3">
        <v>46099</v>
      </c>
      <c r="C286" s="2" t="s">
        <v>206</v>
      </c>
      <c r="D286" s="2" t="s">
        <v>207</v>
      </c>
      <c r="E286" s="2" t="s">
        <v>72</v>
      </c>
      <c r="F286" s="2" t="s">
        <v>73</v>
      </c>
      <c r="G286" s="2" t="s">
        <v>31</v>
      </c>
      <c r="H286" s="4">
        <v>46</v>
      </c>
      <c r="I286" s="4">
        <v>29377</v>
      </c>
      <c r="J286" s="4">
        <v>15790</v>
      </c>
      <c r="K286" s="4">
        <v>529</v>
      </c>
      <c r="L286" s="4">
        <v>4.2</v>
      </c>
      <c r="M286" s="4">
        <v>42</v>
      </c>
      <c r="N286" s="4">
        <v>0</v>
      </c>
      <c r="O286" s="4">
        <v>1.4E-2</v>
      </c>
    </row>
    <row r="287" spans="1:15">
      <c r="A287" s="2" t="s">
        <v>434</v>
      </c>
      <c r="B287" s="3">
        <v>46102</v>
      </c>
      <c r="C287" s="2" t="s">
        <v>168</v>
      </c>
      <c r="D287" s="2" t="s">
        <v>169</v>
      </c>
      <c r="E287" s="2" t="s">
        <v>58</v>
      </c>
      <c r="F287" s="2" t="s">
        <v>59</v>
      </c>
      <c r="G287" s="2" t="s">
        <v>25</v>
      </c>
      <c r="H287" s="4">
        <v>119</v>
      </c>
      <c r="I287" s="4">
        <v>105452</v>
      </c>
      <c r="J287" s="4">
        <v>64260</v>
      </c>
      <c r="K287" s="4">
        <v>1898</v>
      </c>
      <c r="L287" s="4">
        <v>1.1000000000000001</v>
      </c>
      <c r="M287" s="4">
        <v>37</v>
      </c>
      <c r="N287" s="4">
        <v>0</v>
      </c>
      <c r="O287" s="4">
        <v>4.82E-2</v>
      </c>
    </row>
    <row r="288" spans="1:15">
      <c r="A288" s="2" t="s">
        <v>435</v>
      </c>
      <c r="B288" s="3">
        <v>46084</v>
      </c>
      <c r="C288" s="2" t="s">
        <v>140</v>
      </c>
      <c r="D288" s="2" t="s">
        <v>141</v>
      </c>
      <c r="E288" s="2" t="s">
        <v>42</v>
      </c>
      <c r="F288" s="2" t="s">
        <v>43</v>
      </c>
      <c r="G288" s="2" t="s">
        <v>35</v>
      </c>
      <c r="H288" s="4">
        <v>110</v>
      </c>
      <c r="I288" s="4">
        <v>213880</v>
      </c>
      <c r="J288" s="4">
        <v>161303</v>
      </c>
      <c r="K288" s="4">
        <v>3850</v>
      </c>
      <c r="L288" s="4">
        <v>1.6</v>
      </c>
      <c r="M288" s="4">
        <v>59</v>
      </c>
      <c r="N288" s="4">
        <v>1</v>
      </c>
      <c r="O288" s="4">
        <v>7.5999999999999998E-2</v>
      </c>
    </row>
    <row r="289" spans="1:15">
      <c r="A289" s="2" t="s">
        <v>436</v>
      </c>
      <c r="B289" s="3">
        <v>46087</v>
      </c>
      <c r="C289" s="2" t="s">
        <v>67</v>
      </c>
      <c r="D289" s="2" t="s">
        <v>68</v>
      </c>
      <c r="E289" s="2" t="s">
        <v>42</v>
      </c>
      <c r="F289" s="2" t="s">
        <v>43</v>
      </c>
      <c r="G289" s="2" t="s">
        <v>25</v>
      </c>
      <c r="H289" s="4">
        <v>105</v>
      </c>
      <c r="I289" s="4">
        <v>91966</v>
      </c>
      <c r="J289" s="4">
        <v>56700</v>
      </c>
      <c r="K289" s="4">
        <v>1655</v>
      </c>
      <c r="L289" s="4">
        <v>3.1</v>
      </c>
      <c r="M289" s="4">
        <v>42</v>
      </c>
      <c r="N289" s="4">
        <v>0</v>
      </c>
      <c r="O289" s="4">
        <v>5.9299999999999999E-2</v>
      </c>
    </row>
    <row r="290" spans="1:15">
      <c r="A290" s="2" t="s">
        <v>437</v>
      </c>
      <c r="B290" s="3">
        <v>46102</v>
      </c>
      <c r="C290" s="2" t="s">
        <v>144</v>
      </c>
      <c r="D290" s="2" t="s">
        <v>145</v>
      </c>
      <c r="E290" s="2" t="s">
        <v>42</v>
      </c>
      <c r="F290" s="2" t="s">
        <v>43</v>
      </c>
      <c r="G290" s="2" t="s">
        <v>21</v>
      </c>
      <c r="H290" s="4">
        <v>60</v>
      </c>
      <c r="I290" s="4">
        <v>80886</v>
      </c>
      <c r="J290" s="4">
        <v>56348</v>
      </c>
      <c r="K290" s="4">
        <v>1456</v>
      </c>
      <c r="L290" s="4">
        <v>0.6</v>
      </c>
      <c r="M290" s="4">
        <v>30</v>
      </c>
      <c r="N290" s="4">
        <v>0</v>
      </c>
      <c r="O290" s="4">
        <v>8.1299999999999997E-2</v>
      </c>
    </row>
    <row r="291" spans="1:15">
      <c r="A291" s="2" t="s">
        <v>438</v>
      </c>
      <c r="B291" s="3">
        <v>46110</v>
      </c>
      <c r="C291" s="2" t="s">
        <v>33</v>
      </c>
      <c r="D291" s="2" t="s">
        <v>34</v>
      </c>
      <c r="E291" s="2" t="s">
        <v>12</v>
      </c>
      <c r="F291" s="2" t="s">
        <v>20</v>
      </c>
      <c r="G291" s="2" t="s">
        <v>21</v>
      </c>
      <c r="H291" s="4">
        <v>104</v>
      </c>
      <c r="I291" s="4">
        <v>141296</v>
      </c>
      <c r="J291" s="4">
        <v>97670</v>
      </c>
      <c r="K291" s="4">
        <v>2543</v>
      </c>
      <c r="L291" s="4">
        <v>2.4</v>
      </c>
      <c r="M291" s="4">
        <v>54</v>
      </c>
      <c r="N291" s="4">
        <v>3</v>
      </c>
      <c r="O291" s="4">
        <v>4.53E-2</v>
      </c>
    </row>
    <row r="292" spans="1:15">
      <c r="A292" s="2" t="s">
        <v>439</v>
      </c>
      <c r="B292" s="3">
        <v>46106</v>
      </c>
      <c r="C292" s="2" t="s">
        <v>33</v>
      </c>
      <c r="D292" s="2" t="s">
        <v>34</v>
      </c>
      <c r="E292" s="2" t="s">
        <v>12</v>
      </c>
      <c r="F292" s="2" t="s">
        <v>20</v>
      </c>
      <c r="G292" s="2" t="s">
        <v>25</v>
      </c>
      <c r="H292" s="4">
        <v>32</v>
      </c>
      <c r="I292" s="4">
        <v>28063</v>
      </c>
      <c r="J292" s="4">
        <v>17280</v>
      </c>
      <c r="K292" s="4">
        <v>505</v>
      </c>
      <c r="L292" s="4">
        <v>2.4</v>
      </c>
      <c r="M292" s="4">
        <v>79</v>
      </c>
      <c r="N292" s="4">
        <v>0</v>
      </c>
      <c r="O292" s="4">
        <v>5.8099999999999999E-2</v>
      </c>
    </row>
    <row r="293" spans="1:15">
      <c r="A293" s="2" t="s">
        <v>440</v>
      </c>
      <c r="B293" s="3">
        <v>46106</v>
      </c>
      <c r="C293" s="2" t="s">
        <v>206</v>
      </c>
      <c r="D293" s="2" t="s">
        <v>207</v>
      </c>
      <c r="E293" s="2" t="s">
        <v>72</v>
      </c>
      <c r="F293" s="2" t="s">
        <v>73</v>
      </c>
      <c r="G293" s="2" t="s">
        <v>31</v>
      </c>
      <c r="H293" s="4">
        <v>104</v>
      </c>
      <c r="I293" s="4">
        <v>63879</v>
      </c>
      <c r="J293" s="4">
        <v>35700</v>
      </c>
      <c r="K293" s="4">
        <v>1150</v>
      </c>
      <c r="L293" s="4">
        <v>3.6</v>
      </c>
      <c r="M293" s="4">
        <v>55</v>
      </c>
      <c r="N293" s="4">
        <v>0</v>
      </c>
      <c r="O293" s="4">
        <v>5.1700000000000003E-2</v>
      </c>
    </row>
    <row r="294" spans="1:15">
      <c r="A294" s="2" t="s">
        <v>441</v>
      </c>
      <c r="B294" s="3">
        <v>46085</v>
      </c>
      <c r="C294" s="2" t="s">
        <v>172</v>
      </c>
      <c r="D294" s="2" t="s">
        <v>173</v>
      </c>
      <c r="E294" s="2" t="s">
        <v>47</v>
      </c>
      <c r="F294" s="2" t="s">
        <v>48</v>
      </c>
      <c r="G294" s="2" t="s">
        <v>25</v>
      </c>
      <c r="H294" s="4">
        <v>122</v>
      </c>
      <c r="I294" s="4">
        <v>106000</v>
      </c>
      <c r="J294" s="4">
        <v>65880</v>
      </c>
      <c r="K294" s="4">
        <v>1908</v>
      </c>
      <c r="L294" s="4">
        <v>3.7</v>
      </c>
      <c r="M294" s="4">
        <v>71</v>
      </c>
      <c r="N294" s="4">
        <v>2</v>
      </c>
      <c r="O294" s="4">
        <v>5.04E-2</v>
      </c>
    </row>
    <row r="295" spans="1:15">
      <c r="A295" s="2" t="s">
        <v>442</v>
      </c>
      <c r="B295" s="3">
        <v>46104</v>
      </c>
      <c r="C295" s="2" t="s">
        <v>172</v>
      </c>
      <c r="D295" s="2" t="s">
        <v>173</v>
      </c>
      <c r="E295" s="2" t="s">
        <v>47</v>
      </c>
      <c r="F295" s="2" t="s">
        <v>48</v>
      </c>
      <c r="G295" s="2" t="s">
        <v>21</v>
      </c>
      <c r="H295" s="4">
        <v>109</v>
      </c>
      <c r="I295" s="4">
        <v>155584</v>
      </c>
      <c r="J295" s="4">
        <v>102366</v>
      </c>
      <c r="K295" s="4">
        <v>4668</v>
      </c>
      <c r="L295" s="4">
        <v>2.5</v>
      </c>
      <c r="M295" s="4">
        <v>65</v>
      </c>
      <c r="N295" s="4">
        <v>0</v>
      </c>
      <c r="O295" s="4">
        <v>2.7300000000000001E-2</v>
      </c>
    </row>
    <row r="296" spans="1:15">
      <c r="A296" s="2" t="s">
        <v>443</v>
      </c>
      <c r="B296" s="3">
        <v>46090</v>
      </c>
      <c r="C296" s="2" t="s">
        <v>75</v>
      </c>
      <c r="D296" s="2" t="s">
        <v>76</v>
      </c>
      <c r="E296" s="2" t="s">
        <v>42</v>
      </c>
      <c r="F296" s="2" t="s">
        <v>43</v>
      </c>
      <c r="G296" s="2" t="s">
        <v>31</v>
      </c>
      <c r="H296" s="4">
        <v>117</v>
      </c>
      <c r="I296" s="4">
        <v>74608</v>
      </c>
      <c r="J296" s="4">
        <v>40163</v>
      </c>
      <c r="K296" s="4">
        <v>2238</v>
      </c>
      <c r="L296" s="4">
        <v>1.8</v>
      </c>
      <c r="M296" s="4">
        <v>59</v>
      </c>
      <c r="N296" s="4">
        <v>0</v>
      </c>
      <c r="O296" s="4">
        <v>1.55E-2</v>
      </c>
    </row>
    <row r="297" spans="1:15">
      <c r="A297" s="2" t="s">
        <v>444</v>
      </c>
      <c r="B297" s="3">
        <v>46090</v>
      </c>
      <c r="C297" s="2" t="s">
        <v>159</v>
      </c>
      <c r="D297" s="2" t="s">
        <v>160</v>
      </c>
      <c r="E297" s="2" t="s">
        <v>47</v>
      </c>
      <c r="F297" s="2" t="s">
        <v>48</v>
      </c>
      <c r="G297" s="2" t="s">
        <v>21</v>
      </c>
      <c r="H297" s="4">
        <v>94</v>
      </c>
      <c r="I297" s="4">
        <v>126481</v>
      </c>
      <c r="J297" s="4">
        <v>88279</v>
      </c>
      <c r="K297" s="4">
        <v>2277</v>
      </c>
      <c r="L297" s="4">
        <v>4</v>
      </c>
      <c r="M297" s="4">
        <v>69</v>
      </c>
      <c r="N297" s="4">
        <v>0</v>
      </c>
      <c r="O297" s="4">
        <v>8.3000000000000004E-2</v>
      </c>
    </row>
    <row r="298" spans="1:15">
      <c r="A298" s="2" t="s">
        <v>445</v>
      </c>
      <c r="B298" s="3">
        <v>46093</v>
      </c>
      <c r="C298" s="2" t="s">
        <v>156</v>
      </c>
      <c r="D298" s="2" t="s">
        <v>157</v>
      </c>
      <c r="E298" s="2" t="s">
        <v>12</v>
      </c>
      <c r="F298" s="2" t="s">
        <v>20</v>
      </c>
      <c r="G298" s="2" t="s">
        <v>21</v>
      </c>
      <c r="H298" s="4">
        <v>48</v>
      </c>
      <c r="I298" s="4">
        <v>68599</v>
      </c>
      <c r="J298" s="4">
        <v>45079</v>
      </c>
      <c r="K298" s="4">
        <v>1235</v>
      </c>
      <c r="L298" s="4">
        <v>0.6</v>
      </c>
      <c r="M298" s="4">
        <v>61</v>
      </c>
      <c r="N298" s="4">
        <v>0</v>
      </c>
      <c r="O298" s="4">
        <v>2.6100000000000002E-2</v>
      </c>
    </row>
    <row r="299" spans="1:15">
      <c r="A299" s="2" t="s">
        <v>446</v>
      </c>
      <c r="B299" s="3">
        <v>46096</v>
      </c>
      <c r="C299" s="2" t="s">
        <v>56</v>
      </c>
      <c r="D299" s="2" t="s">
        <v>57</v>
      </c>
      <c r="E299" s="2" t="s">
        <v>58</v>
      </c>
      <c r="F299" s="2" t="s">
        <v>59</v>
      </c>
      <c r="G299" s="2" t="s">
        <v>25</v>
      </c>
      <c r="H299" s="4">
        <v>72</v>
      </c>
      <c r="I299" s="4">
        <v>63908</v>
      </c>
      <c r="J299" s="4">
        <v>38880</v>
      </c>
      <c r="K299" s="4">
        <v>1150</v>
      </c>
      <c r="L299" s="4">
        <v>0.9</v>
      </c>
      <c r="M299" s="4">
        <v>42</v>
      </c>
      <c r="N299" s="4">
        <v>1</v>
      </c>
      <c r="O299" s="4">
        <v>3.2800000000000003E-2</v>
      </c>
    </row>
    <row r="300" spans="1:15">
      <c r="A300" s="2" t="s">
        <v>447</v>
      </c>
      <c r="B300" s="3">
        <v>46104</v>
      </c>
      <c r="C300" s="2" t="s">
        <v>256</v>
      </c>
      <c r="D300" s="2" t="s">
        <v>257</v>
      </c>
      <c r="E300" s="2" t="s">
        <v>58</v>
      </c>
      <c r="F300" s="2" t="s">
        <v>59</v>
      </c>
      <c r="G300" s="2" t="s">
        <v>35</v>
      </c>
      <c r="H300" s="4">
        <v>59</v>
      </c>
      <c r="I300" s="4">
        <v>115624</v>
      </c>
      <c r="J300" s="4">
        <v>86517</v>
      </c>
      <c r="K300" s="4">
        <v>2081</v>
      </c>
      <c r="L300" s="4">
        <v>4.4000000000000004</v>
      </c>
      <c r="M300" s="4">
        <v>37</v>
      </c>
      <c r="N300" s="4">
        <v>2</v>
      </c>
      <c r="O300" s="4">
        <v>4.3999999999999997E-2</v>
      </c>
    </row>
    <row r="301" spans="1:15">
      <c r="A301" s="2" t="s">
        <v>448</v>
      </c>
      <c r="B301" s="3">
        <v>46101</v>
      </c>
      <c r="C301" s="2" t="s">
        <v>323</v>
      </c>
      <c r="D301" s="2" t="s">
        <v>324</v>
      </c>
      <c r="E301" s="2" t="s">
        <v>29</v>
      </c>
      <c r="F301" s="2" t="s">
        <v>30</v>
      </c>
      <c r="G301" s="2" t="s">
        <v>35</v>
      </c>
      <c r="H301" s="4">
        <v>47</v>
      </c>
      <c r="I301" s="4">
        <v>93402</v>
      </c>
      <c r="J301" s="4">
        <v>68920</v>
      </c>
      <c r="K301" s="4">
        <v>1681</v>
      </c>
      <c r="L301" s="4">
        <v>1.9</v>
      </c>
      <c r="M301" s="4">
        <v>44</v>
      </c>
      <c r="N301" s="4">
        <v>0</v>
      </c>
      <c r="O301" s="4">
        <v>6.4899999999999999E-2</v>
      </c>
    </row>
    <row r="302" spans="1:15">
      <c r="A302" s="2" t="s">
        <v>449</v>
      </c>
      <c r="B302" s="3">
        <v>46100</v>
      </c>
      <c r="C302" s="2" t="s">
        <v>156</v>
      </c>
      <c r="D302" s="2" t="s">
        <v>157</v>
      </c>
      <c r="E302" s="2" t="s">
        <v>12</v>
      </c>
      <c r="F302" s="2" t="s">
        <v>20</v>
      </c>
      <c r="G302" s="2" t="s">
        <v>35</v>
      </c>
      <c r="H302" s="4">
        <v>29</v>
      </c>
      <c r="I302" s="4">
        <v>56272</v>
      </c>
      <c r="J302" s="4">
        <v>42525</v>
      </c>
      <c r="K302" s="4">
        <v>1013</v>
      </c>
      <c r="L302" s="4">
        <v>3.5</v>
      </c>
      <c r="M302" s="4">
        <v>75</v>
      </c>
      <c r="N302" s="4">
        <v>1</v>
      </c>
      <c r="O302" s="4">
        <v>5.2499999999999998E-2</v>
      </c>
    </row>
    <row r="303" spans="1:15">
      <c r="A303" s="2" t="s">
        <v>450</v>
      </c>
      <c r="B303" s="3">
        <v>46090</v>
      </c>
      <c r="C303" s="2" t="s">
        <v>78</v>
      </c>
      <c r="D303" s="2" t="s">
        <v>79</v>
      </c>
      <c r="E303" s="2" t="s">
        <v>47</v>
      </c>
      <c r="F303" s="2" t="s">
        <v>48</v>
      </c>
      <c r="G303" s="2" t="s">
        <v>21</v>
      </c>
      <c r="H303" s="4">
        <v>78</v>
      </c>
      <c r="I303" s="4">
        <v>101432</v>
      </c>
      <c r="J303" s="4">
        <v>73253</v>
      </c>
      <c r="K303" s="4">
        <v>3043</v>
      </c>
      <c r="L303" s="4">
        <v>4.8</v>
      </c>
      <c r="M303" s="4">
        <v>46</v>
      </c>
      <c r="N303" s="4">
        <v>2</v>
      </c>
      <c r="O303" s="4">
        <v>8.8200000000000001E-2</v>
      </c>
    </row>
    <row r="304" spans="1:15">
      <c r="A304" s="2" t="s">
        <v>451</v>
      </c>
      <c r="B304" s="3">
        <v>46096</v>
      </c>
      <c r="C304" s="2" t="s">
        <v>89</v>
      </c>
      <c r="D304" s="2" t="s">
        <v>90</v>
      </c>
      <c r="E304" s="2" t="s">
        <v>72</v>
      </c>
      <c r="F304" s="2" t="s">
        <v>73</v>
      </c>
      <c r="G304" s="2" t="s">
        <v>25</v>
      </c>
      <c r="H304" s="4">
        <v>58</v>
      </c>
      <c r="I304" s="4">
        <v>50347</v>
      </c>
      <c r="J304" s="4">
        <v>31320</v>
      </c>
      <c r="K304" s="4">
        <v>1510</v>
      </c>
      <c r="L304" s="4">
        <v>4.4000000000000004</v>
      </c>
      <c r="M304" s="4">
        <v>58</v>
      </c>
      <c r="N304" s="4">
        <v>0</v>
      </c>
      <c r="O304" s="4">
        <v>6.7699999999999996E-2</v>
      </c>
    </row>
    <row r="305" spans="1:15">
      <c r="A305" s="2" t="s">
        <v>452</v>
      </c>
      <c r="B305" s="3">
        <v>46083</v>
      </c>
      <c r="C305" s="2" t="s">
        <v>53</v>
      </c>
      <c r="D305" s="2" t="s">
        <v>54</v>
      </c>
      <c r="E305" s="2" t="s">
        <v>12</v>
      </c>
      <c r="F305" s="2" t="s">
        <v>20</v>
      </c>
      <c r="G305" s="2" t="s">
        <v>35</v>
      </c>
      <c r="H305" s="4">
        <v>95</v>
      </c>
      <c r="I305" s="4">
        <v>185090</v>
      </c>
      <c r="J305" s="4">
        <v>139307</v>
      </c>
      <c r="K305" s="4">
        <v>5553</v>
      </c>
      <c r="L305" s="4">
        <v>3.3</v>
      </c>
      <c r="M305" s="4">
        <v>77</v>
      </c>
      <c r="N305" s="4">
        <v>3</v>
      </c>
      <c r="O305" s="4">
        <v>5.1700000000000003E-2</v>
      </c>
    </row>
    <row r="306" spans="1:15">
      <c r="A306" s="2" t="s">
        <v>453</v>
      </c>
      <c r="B306" s="3">
        <v>46091</v>
      </c>
      <c r="C306" s="2" t="s">
        <v>152</v>
      </c>
      <c r="D306" s="2" t="s">
        <v>153</v>
      </c>
      <c r="E306" s="2" t="s">
        <v>72</v>
      </c>
      <c r="F306" s="2" t="s">
        <v>73</v>
      </c>
      <c r="G306" s="2" t="s">
        <v>31</v>
      </c>
      <c r="H306" s="4">
        <v>62</v>
      </c>
      <c r="I306" s="4">
        <v>36590</v>
      </c>
      <c r="J306" s="4">
        <v>21283</v>
      </c>
      <c r="K306" s="4">
        <v>659</v>
      </c>
      <c r="L306" s="4">
        <v>3.8</v>
      </c>
      <c r="M306" s="4">
        <v>42</v>
      </c>
      <c r="N306" s="4">
        <v>1</v>
      </c>
      <c r="O306" s="4">
        <v>7.2700000000000001E-2</v>
      </c>
    </row>
    <row r="307" spans="1:15">
      <c r="A307" s="2" t="s">
        <v>454</v>
      </c>
      <c r="B307" s="3">
        <v>46085</v>
      </c>
      <c r="C307" s="2" t="s">
        <v>18</v>
      </c>
      <c r="D307" s="2" t="s">
        <v>19</v>
      </c>
      <c r="E307" s="2" t="s">
        <v>12</v>
      </c>
      <c r="F307" s="2" t="s">
        <v>20</v>
      </c>
      <c r="G307" s="2" t="s">
        <v>31</v>
      </c>
      <c r="H307" s="4">
        <v>99</v>
      </c>
      <c r="I307" s="4">
        <v>62175</v>
      </c>
      <c r="J307" s="4">
        <v>33984</v>
      </c>
      <c r="K307" s="4">
        <v>1119</v>
      </c>
      <c r="L307" s="4">
        <v>4</v>
      </c>
      <c r="M307" s="4">
        <v>80</v>
      </c>
      <c r="N307" s="4">
        <v>0</v>
      </c>
      <c r="O307" s="4">
        <v>3.0300000000000001E-2</v>
      </c>
    </row>
    <row r="308" spans="1:15">
      <c r="A308" s="2" t="s">
        <v>455</v>
      </c>
      <c r="B308" s="3">
        <v>46095</v>
      </c>
      <c r="C308" s="2" t="s">
        <v>135</v>
      </c>
      <c r="D308" s="2" t="s">
        <v>136</v>
      </c>
      <c r="E308" s="2" t="s">
        <v>72</v>
      </c>
      <c r="F308" s="2" t="s">
        <v>73</v>
      </c>
      <c r="G308" s="2" t="s">
        <v>25</v>
      </c>
      <c r="H308" s="4">
        <v>97</v>
      </c>
      <c r="I308" s="4">
        <v>87114</v>
      </c>
      <c r="J308" s="4">
        <v>52380</v>
      </c>
      <c r="K308" s="4">
        <v>2613</v>
      </c>
      <c r="L308" s="4">
        <v>1.3</v>
      </c>
      <c r="M308" s="4">
        <v>51</v>
      </c>
      <c r="N308" s="4">
        <v>0</v>
      </c>
      <c r="O308" s="4">
        <v>3.5400000000000001E-2</v>
      </c>
    </row>
    <row r="309" spans="1:15">
      <c r="A309" s="2" t="s">
        <v>456</v>
      </c>
      <c r="B309" s="3">
        <v>46097</v>
      </c>
      <c r="C309" s="2" t="s">
        <v>323</v>
      </c>
      <c r="D309" s="2" t="s">
        <v>324</v>
      </c>
      <c r="E309" s="2" t="s">
        <v>29</v>
      </c>
      <c r="F309" s="2" t="s">
        <v>30</v>
      </c>
      <c r="G309" s="2" t="s">
        <v>31</v>
      </c>
      <c r="H309" s="4">
        <v>71</v>
      </c>
      <c r="I309" s="4">
        <v>43053</v>
      </c>
      <c r="J309" s="4">
        <v>24372</v>
      </c>
      <c r="K309" s="4">
        <v>775</v>
      </c>
      <c r="L309" s="4">
        <v>3.2</v>
      </c>
      <c r="M309" s="4">
        <v>33</v>
      </c>
      <c r="N309" s="4">
        <v>1</v>
      </c>
      <c r="O309" s="4">
        <v>4.9700000000000001E-2</v>
      </c>
    </row>
    <row r="310" spans="1:15">
      <c r="A310" s="2" t="s">
        <v>457</v>
      </c>
      <c r="B310" s="3">
        <v>46096</v>
      </c>
      <c r="C310" s="2" t="s">
        <v>140</v>
      </c>
      <c r="D310" s="2" t="s">
        <v>141</v>
      </c>
      <c r="E310" s="2" t="s">
        <v>42</v>
      </c>
      <c r="F310" s="2" t="s">
        <v>43</v>
      </c>
      <c r="G310" s="2" t="s">
        <v>31</v>
      </c>
      <c r="H310" s="4">
        <v>35</v>
      </c>
      <c r="I310" s="4">
        <v>21849</v>
      </c>
      <c r="J310" s="4">
        <v>12014</v>
      </c>
      <c r="K310" s="4">
        <v>393</v>
      </c>
      <c r="L310" s="4">
        <v>4.2</v>
      </c>
      <c r="M310" s="4">
        <v>38</v>
      </c>
      <c r="N310" s="4">
        <v>0</v>
      </c>
      <c r="O310" s="4">
        <v>3.6200000000000003E-2</v>
      </c>
    </row>
    <row r="311" spans="1:15">
      <c r="A311" s="2" t="s">
        <v>458</v>
      </c>
      <c r="B311" s="3">
        <v>46104</v>
      </c>
      <c r="C311" s="2" t="s">
        <v>117</v>
      </c>
      <c r="D311" s="2" t="s">
        <v>118</v>
      </c>
      <c r="E311" s="2" t="s">
        <v>42</v>
      </c>
      <c r="F311" s="2" t="s">
        <v>43</v>
      </c>
      <c r="G311" s="2" t="s">
        <v>31</v>
      </c>
      <c r="H311" s="4">
        <v>53</v>
      </c>
      <c r="I311" s="4">
        <v>32150</v>
      </c>
      <c r="J311" s="4">
        <v>18193</v>
      </c>
      <c r="K311" s="4">
        <v>579</v>
      </c>
      <c r="L311" s="4">
        <v>3.8</v>
      </c>
      <c r="M311" s="4">
        <v>39</v>
      </c>
      <c r="N311" s="4">
        <v>1</v>
      </c>
      <c r="O311" s="4">
        <v>4.4600000000000001E-2</v>
      </c>
    </row>
    <row r="312" spans="1:15">
      <c r="A312" s="2" t="s">
        <v>459</v>
      </c>
      <c r="B312" s="3">
        <v>46091</v>
      </c>
      <c r="C312" s="2" t="s">
        <v>50</v>
      </c>
      <c r="D312" s="2" t="s">
        <v>51</v>
      </c>
      <c r="E312" s="2" t="s">
        <v>47</v>
      </c>
      <c r="F312" s="2" t="s">
        <v>48</v>
      </c>
      <c r="G312" s="2" t="s">
        <v>25</v>
      </c>
      <c r="H312" s="4">
        <v>77</v>
      </c>
      <c r="I312" s="4">
        <v>65716</v>
      </c>
      <c r="J312" s="4">
        <v>41580</v>
      </c>
      <c r="K312" s="4">
        <v>1183</v>
      </c>
      <c r="L312" s="4">
        <v>1.9</v>
      </c>
      <c r="M312" s="4">
        <v>58</v>
      </c>
      <c r="N312" s="4">
        <v>0</v>
      </c>
      <c r="O312" s="4">
        <v>8.3299999999999999E-2</v>
      </c>
    </row>
    <row r="313" spans="1:15">
      <c r="A313" s="2" t="s">
        <v>460</v>
      </c>
      <c r="B313" s="3">
        <v>46107</v>
      </c>
      <c r="C313" s="2" t="s">
        <v>75</v>
      </c>
      <c r="D313" s="2" t="s">
        <v>76</v>
      </c>
      <c r="E313" s="2" t="s">
        <v>42</v>
      </c>
      <c r="F313" s="2" t="s">
        <v>43</v>
      </c>
      <c r="G313" s="2" t="s">
        <v>35</v>
      </c>
      <c r="H313" s="4">
        <v>55</v>
      </c>
      <c r="I313" s="4">
        <v>108032</v>
      </c>
      <c r="J313" s="4">
        <v>80651</v>
      </c>
      <c r="K313" s="4">
        <v>3241</v>
      </c>
      <c r="L313" s="4">
        <v>4.2</v>
      </c>
      <c r="M313" s="4">
        <v>57</v>
      </c>
      <c r="N313" s="4">
        <v>1</v>
      </c>
      <c r="O313" s="4">
        <v>5.7599999999999998E-2</v>
      </c>
    </row>
    <row r="314" spans="1:15">
      <c r="A314" s="2" t="s">
        <v>461</v>
      </c>
      <c r="B314" s="3">
        <v>46088</v>
      </c>
      <c r="C314" s="2" t="s">
        <v>162</v>
      </c>
      <c r="D314" s="2" t="s">
        <v>163</v>
      </c>
      <c r="E314" s="2" t="s">
        <v>29</v>
      </c>
      <c r="F314" s="2" t="s">
        <v>30</v>
      </c>
      <c r="G314" s="2" t="s">
        <v>35</v>
      </c>
      <c r="H314" s="4">
        <v>62</v>
      </c>
      <c r="I314" s="4">
        <v>116578</v>
      </c>
      <c r="J314" s="4">
        <v>90916</v>
      </c>
      <c r="K314" s="4">
        <v>2098</v>
      </c>
      <c r="L314" s="4">
        <v>1.5</v>
      </c>
      <c r="M314" s="4">
        <v>36</v>
      </c>
      <c r="N314" s="4">
        <v>2</v>
      </c>
      <c r="O314" s="4">
        <v>8.3000000000000004E-2</v>
      </c>
    </row>
    <row r="315" spans="1:15">
      <c r="A315" s="2" t="s">
        <v>462</v>
      </c>
      <c r="B315" s="3">
        <v>46106</v>
      </c>
      <c r="C315" s="2" t="s">
        <v>250</v>
      </c>
      <c r="D315" s="2" t="s">
        <v>251</v>
      </c>
      <c r="E315" s="2" t="s">
        <v>58</v>
      </c>
      <c r="F315" s="2" t="s">
        <v>59</v>
      </c>
      <c r="G315" s="2" t="s">
        <v>35</v>
      </c>
      <c r="H315" s="4">
        <v>48</v>
      </c>
      <c r="I315" s="4">
        <v>100160</v>
      </c>
      <c r="J315" s="4">
        <v>70387</v>
      </c>
      <c r="K315" s="4">
        <v>1803</v>
      </c>
      <c r="L315" s="4">
        <v>3.8</v>
      </c>
      <c r="M315" s="4">
        <v>53</v>
      </c>
      <c r="N315" s="4">
        <v>0</v>
      </c>
      <c r="O315" s="4">
        <v>1.8100000000000002E-2</v>
      </c>
    </row>
    <row r="316" spans="1:15">
      <c r="A316" s="2" t="s">
        <v>463</v>
      </c>
      <c r="B316" s="3">
        <v>46093</v>
      </c>
      <c r="C316" s="2" t="s">
        <v>99</v>
      </c>
      <c r="D316" s="2" t="s">
        <v>100</v>
      </c>
      <c r="E316" s="2" t="s">
        <v>29</v>
      </c>
      <c r="F316" s="2" t="s">
        <v>30</v>
      </c>
      <c r="G316" s="2" t="s">
        <v>21</v>
      </c>
      <c r="H316" s="4">
        <v>90</v>
      </c>
      <c r="I316" s="4">
        <v>119075</v>
      </c>
      <c r="J316" s="4">
        <v>84522</v>
      </c>
      <c r="K316" s="4">
        <v>2143</v>
      </c>
      <c r="L316" s="4">
        <v>2.1</v>
      </c>
      <c r="M316" s="4">
        <v>44</v>
      </c>
      <c r="N316" s="4">
        <v>3</v>
      </c>
      <c r="O316" s="4">
        <v>6.5000000000000002E-2</v>
      </c>
    </row>
    <row r="317" spans="1:15">
      <c r="A317" s="2" t="s">
        <v>464</v>
      </c>
      <c r="B317" s="3">
        <v>46101</v>
      </c>
      <c r="C317" s="2" t="s">
        <v>75</v>
      </c>
      <c r="D317" s="2" t="s">
        <v>76</v>
      </c>
      <c r="E317" s="2" t="s">
        <v>42</v>
      </c>
      <c r="F317" s="2" t="s">
        <v>43</v>
      </c>
      <c r="G317" s="2" t="s">
        <v>21</v>
      </c>
      <c r="H317" s="4">
        <v>87</v>
      </c>
      <c r="I317" s="4">
        <v>121926</v>
      </c>
      <c r="J317" s="4">
        <v>81705</v>
      </c>
      <c r="K317" s="4">
        <v>3658</v>
      </c>
      <c r="L317" s="4">
        <v>1.3</v>
      </c>
      <c r="M317" s="4">
        <v>36</v>
      </c>
      <c r="N317" s="4">
        <v>1</v>
      </c>
      <c r="O317" s="4">
        <v>3.3500000000000002E-2</v>
      </c>
    </row>
    <row r="318" spans="1:15">
      <c r="A318" s="2" t="s">
        <v>465</v>
      </c>
      <c r="B318" s="3">
        <v>46095</v>
      </c>
      <c r="C318" s="2" t="s">
        <v>114</v>
      </c>
      <c r="D318" s="2" t="s">
        <v>115</v>
      </c>
      <c r="E318" s="2" t="s">
        <v>72</v>
      </c>
      <c r="F318" s="2" t="s">
        <v>73</v>
      </c>
      <c r="G318" s="2" t="s">
        <v>35</v>
      </c>
      <c r="H318" s="4">
        <v>106</v>
      </c>
      <c r="I318" s="4">
        <v>214482</v>
      </c>
      <c r="J318" s="4">
        <v>155437</v>
      </c>
      <c r="K318" s="4">
        <v>3861</v>
      </c>
      <c r="L318" s="4">
        <v>3.7</v>
      </c>
      <c r="M318" s="4">
        <v>31</v>
      </c>
      <c r="N318" s="4">
        <v>0</v>
      </c>
      <c r="O318" s="4">
        <v>4.7899999999999998E-2</v>
      </c>
    </row>
    <row r="319" spans="1:15">
      <c r="A319" s="2" t="s">
        <v>466</v>
      </c>
      <c r="B319" s="3">
        <v>46107</v>
      </c>
      <c r="C319" s="2" t="s">
        <v>272</v>
      </c>
      <c r="D319" s="2" t="s">
        <v>273</v>
      </c>
      <c r="E319" s="2" t="s">
        <v>29</v>
      </c>
      <c r="F319" s="2" t="s">
        <v>30</v>
      </c>
      <c r="G319" s="2" t="s">
        <v>31</v>
      </c>
      <c r="H319" s="4">
        <v>40</v>
      </c>
      <c r="I319" s="4">
        <v>24222</v>
      </c>
      <c r="J319" s="4">
        <v>13731</v>
      </c>
      <c r="K319" s="4">
        <v>436</v>
      </c>
      <c r="L319" s="4">
        <v>0.7</v>
      </c>
      <c r="M319" s="4">
        <v>52</v>
      </c>
      <c r="N319" s="4">
        <v>0</v>
      </c>
      <c r="O319" s="4">
        <v>6.5000000000000002E-2</v>
      </c>
    </row>
    <row r="320" spans="1:15">
      <c r="A320" s="2" t="s">
        <v>467</v>
      </c>
      <c r="B320" s="3">
        <v>46091</v>
      </c>
      <c r="C320" s="2" t="s">
        <v>242</v>
      </c>
      <c r="D320" s="2" t="s">
        <v>243</v>
      </c>
      <c r="E320" s="2" t="s">
        <v>47</v>
      </c>
      <c r="F320" s="2" t="s">
        <v>48</v>
      </c>
      <c r="G320" s="2" t="s">
        <v>31</v>
      </c>
      <c r="H320" s="4">
        <v>79</v>
      </c>
      <c r="I320" s="4">
        <v>47563</v>
      </c>
      <c r="J320" s="4">
        <v>27118</v>
      </c>
      <c r="K320" s="4">
        <v>856</v>
      </c>
      <c r="L320" s="4">
        <v>3.8</v>
      </c>
      <c r="M320" s="4">
        <v>62</v>
      </c>
      <c r="N320" s="4">
        <v>0</v>
      </c>
      <c r="O320" s="4">
        <v>7.0400000000000004E-2</v>
      </c>
    </row>
    <row r="321" spans="1:15">
      <c r="A321" s="2" t="s">
        <v>468</v>
      </c>
      <c r="B321" s="3">
        <v>46096</v>
      </c>
      <c r="C321" s="2" t="s">
        <v>162</v>
      </c>
      <c r="D321" s="2" t="s">
        <v>163</v>
      </c>
      <c r="E321" s="2" t="s">
        <v>29</v>
      </c>
      <c r="F321" s="2" t="s">
        <v>30</v>
      </c>
      <c r="G321" s="2" t="s">
        <v>21</v>
      </c>
      <c r="H321" s="4">
        <v>73</v>
      </c>
      <c r="I321" s="4">
        <v>102339</v>
      </c>
      <c r="J321" s="4">
        <v>68557</v>
      </c>
      <c r="K321" s="4">
        <v>1842</v>
      </c>
      <c r="L321" s="4">
        <v>2.2000000000000002</v>
      </c>
      <c r="M321" s="4">
        <v>61</v>
      </c>
      <c r="N321" s="4">
        <v>0</v>
      </c>
      <c r="O321" s="4">
        <v>4.4600000000000001E-2</v>
      </c>
    </row>
    <row r="322" spans="1:15">
      <c r="A322" s="2" t="s">
        <v>469</v>
      </c>
      <c r="B322" s="3">
        <v>46084</v>
      </c>
      <c r="C322" s="2" t="s">
        <v>140</v>
      </c>
      <c r="D322" s="2" t="s">
        <v>141</v>
      </c>
      <c r="E322" s="2" t="s">
        <v>42</v>
      </c>
      <c r="F322" s="2" t="s">
        <v>43</v>
      </c>
      <c r="G322" s="2" t="s">
        <v>35</v>
      </c>
      <c r="H322" s="4">
        <v>45</v>
      </c>
      <c r="I322" s="4">
        <v>91460</v>
      </c>
      <c r="J322" s="4">
        <v>65987</v>
      </c>
      <c r="K322" s="4">
        <v>1646</v>
      </c>
      <c r="L322" s="4">
        <v>0.7</v>
      </c>
      <c r="M322" s="4">
        <v>40</v>
      </c>
      <c r="N322" s="4">
        <v>0</v>
      </c>
      <c r="O322" s="4">
        <v>4.36E-2</v>
      </c>
    </row>
    <row r="323" spans="1:15">
      <c r="A323" s="2" t="s">
        <v>470</v>
      </c>
      <c r="B323" s="3">
        <v>46089</v>
      </c>
      <c r="C323" s="2" t="s">
        <v>23</v>
      </c>
      <c r="D323" s="2" t="s">
        <v>24</v>
      </c>
      <c r="E323" s="2" t="s">
        <v>12</v>
      </c>
      <c r="F323" s="2" t="s">
        <v>20</v>
      </c>
      <c r="G323" s="2" t="s">
        <v>21</v>
      </c>
      <c r="H323" s="4">
        <v>87</v>
      </c>
      <c r="I323" s="4">
        <v>119697</v>
      </c>
      <c r="J323" s="4">
        <v>81705</v>
      </c>
      <c r="K323" s="4">
        <v>3591</v>
      </c>
      <c r="L323" s="4">
        <v>2.6</v>
      </c>
      <c r="M323" s="4">
        <v>56</v>
      </c>
      <c r="N323" s="4">
        <v>1</v>
      </c>
      <c r="O323" s="4">
        <v>5.0900000000000001E-2</v>
      </c>
    </row>
    <row r="324" spans="1:15">
      <c r="A324" s="2" t="s">
        <v>471</v>
      </c>
      <c r="B324" s="3">
        <v>46100</v>
      </c>
      <c r="C324" s="2" t="s">
        <v>168</v>
      </c>
      <c r="D324" s="2" t="s">
        <v>169</v>
      </c>
      <c r="E324" s="2" t="s">
        <v>58</v>
      </c>
      <c r="F324" s="2" t="s">
        <v>59</v>
      </c>
      <c r="G324" s="2" t="s">
        <v>21</v>
      </c>
      <c r="H324" s="4">
        <v>82</v>
      </c>
      <c r="I324" s="4">
        <v>111855</v>
      </c>
      <c r="J324" s="4">
        <v>77009</v>
      </c>
      <c r="K324" s="4">
        <v>2013</v>
      </c>
      <c r="L324" s="4">
        <v>4.7</v>
      </c>
      <c r="M324" s="4">
        <v>43</v>
      </c>
      <c r="N324" s="4">
        <v>1</v>
      </c>
      <c r="O324" s="4">
        <v>5.8200000000000002E-2</v>
      </c>
    </row>
    <row r="325" spans="1:15">
      <c r="A325" s="2" t="s">
        <v>472</v>
      </c>
      <c r="B325" s="3">
        <v>46089</v>
      </c>
      <c r="C325" s="2" t="s">
        <v>23</v>
      </c>
      <c r="D325" s="2" t="s">
        <v>24</v>
      </c>
      <c r="E325" s="2" t="s">
        <v>12</v>
      </c>
      <c r="F325" s="2" t="s">
        <v>20</v>
      </c>
      <c r="G325" s="2" t="s">
        <v>25</v>
      </c>
      <c r="H325" s="4">
        <v>126</v>
      </c>
      <c r="I325" s="4">
        <v>105677</v>
      </c>
      <c r="J325" s="4">
        <v>68040</v>
      </c>
      <c r="K325" s="4">
        <v>3170</v>
      </c>
      <c r="L325" s="4">
        <v>2.1</v>
      </c>
      <c r="M325" s="4">
        <v>54</v>
      </c>
      <c r="N325" s="4">
        <v>1</v>
      </c>
      <c r="O325" s="4">
        <v>9.1200000000000003E-2</v>
      </c>
    </row>
    <row r="326" spans="1:15">
      <c r="A326" s="2" t="s">
        <v>473</v>
      </c>
      <c r="B326" s="3">
        <v>46089</v>
      </c>
      <c r="C326" s="2" t="s">
        <v>129</v>
      </c>
      <c r="D326" s="2" t="s">
        <v>130</v>
      </c>
      <c r="E326" s="2" t="s">
        <v>58</v>
      </c>
      <c r="F326" s="2" t="s">
        <v>59</v>
      </c>
      <c r="G326" s="2" t="s">
        <v>35</v>
      </c>
      <c r="H326" s="4">
        <v>54</v>
      </c>
      <c r="I326" s="4">
        <v>108776</v>
      </c>
      <c r="J326" s="4">
        <v>79185</v>
      </c>
      <c r="K326" s="4">
        <v>1958</v>
      </c>
      <c r="L326" s="4">
        <v>0.9</v>
      </c>
      <c r="M326" s="4">
        <v>54</v>
      </c>
      <c r="N326" s="4">
        <v>0</v>
      </c>
      <c r="O326" s="4">
        <v>5.21E-2</v>
      </c>
    </row>
    <row r="327" spans="1:15">
      <c r="A327" s="2" t="s">
        <v>474</v>
      </c>
      <c r="B327" s="3">
        <v>46083</v>
      </c>
      <c r="C327" s="2" t="s">
        <v>152</v>
      </c>
      <c r="D327" s="2" t="s">
        <v>153</v>
      </c>
      <c r="E327" s="2" t="s">
        <v>72</v>
      </c>
      <c r="F327" s="2" t="s">
        <v>73</v>
      </c>
      <c r="G327" s="2" t="s">
        <v>35</v>
      </c>
      <c r="H327" s="4">
        <v>82</v>
      </c>
      <c r="I327" s="4">
        <v>171732</v>
      </c>
      <c r="J327" s="4">
        <v>120244</v>
      </c>
      <c r="K327" s="4">
        <v>3091</v>
      </c>
      <c r="L327" s="4">
        <v>4.3</v>
      </c>
      <c r="M327" s="4">
        <v>51</v>
      </c>
      <c r="N327" s="4">
        <v>0</v>
      </c>
      <c r="O327" s="4">
        <v>1.4500000000000001E-2</v>
      </c>
    </row>
    <row r="328" spans="1:15">
      <c r="A328" s="2" t="s">
        <v>475</v>
      </c>
      <c r="B328" s="3">
        <v>46096</v>
      </c>
      <c r="C328" s="2" t="s">
        <v>147</v>
      </c>
      <c r="D328" s="2" t="s">
        <v>148</v>
      </c>
      <c r="E328" s="2" t="s">
        <v>47</v>
      </c>
      <c r="F328" s="2" t="s">
        <v>48</v>
      </c>
      <c r="G328" s="2" t="s">
        <v>35</v>
      </c>
      <c r="H328" s="4">
        <v>81</v>
      </c>
      <c r="I328" s="4">
        <v>162608</v>
      </c>
      <c r="J328" s="4">
        <v>118777</v>
      </c>
      <c r="K328" s="4">
        <v>2927</v>
      </c>
      <c r="L328" s="4">
        <v>3.2</v>
      </c>
      <c r="M328" s="4">
        <v>61</v>
      </c>
      <c r="N328" s="4">
        <v>2</v>
      </c>
      <c r="O328" s="4">
        <v>3.0700000000000002E-2</v>
      </c>
    </row>
    <row r="329" spans="1:15">
      <c r="A329" s="2" t="s">
        <v>476</v>
      </c>
      <c r="B329" s="3">
        <v>46106</v>
      </c>
      <c r="C329" s="2" t="s">
        <v>99</v>
      </c>
      <c r="D329" s="2" t="s">
        <v>100</v>
      </c>
      <c r="E329" s="2" t="s">
        <v>29</v>
      </c>
      <c r="F329" s="2" t="s">
        <v>30</v>
      </c>
      <c r="G329" s="2" t="s">
        <v>35</v>
      </c>
      <c r="H329" s="4">
        <v>32</v>
      </c>
      <c r="I329" s="4">
        <v>66078</v>
      </c>
      <c r="J329" s="4">
        <v>46924</v>
      </c>
      <c r="K329" s="4">
        <v>1189</v>
      </c>
      <c r="L329" s="4">
        <v>2.5</v>
      </c>
      <c r="M329" s="4">
        <v>38</v>
      </c>
      <c r="N329" s="4">
        <v>0</v>
      </c>
      <c r="O329" s="4">
        <v>2.8400000000000002E-2</v>
      </c>
    </row>
    <row r="330" spans="1:15">
      <c r="A330" s="2" t="s">
        <v>477</v>
      </c>
      <c r="B330" s="3">
        <v>46088</v>
      </c>
      <c r="C330" s="2" t="s">
        <v>323</v>
      </c>
      <c r="D330" s="2" t="s">
        <v>324</v>
      </c>
      <c r="E330" s="2" t="s">
        <v>29</v>
      </c>
      <c r="F330" s="2" t="s">
        <v>30</v>
      </c>
      <c r="G330" s="2" t="s">
        <v>31</v>
      </c>
      <c r="H330" s="4">
        <v>70</v>
      </c>
      <c r="I330" s="4">
        <v>43024</v>
      </c>
      <c r="J330" s="4">
        <v>24029</v>
      </c>
      <c r="K330" s="4">
        <v>774</v>
      </c>
      <c r="L330" s="4">
        <v>4.4000000000000004</v>
      </c>
      <c r="M330" s="4">
        <v>42</v>
      </c>
      <c r="N330" s="4">
        <v>0</v>
      </c>
      <c r="O330" s="4">
        <v>5.0999999999999997E-2</v>
      </c>
    </row>
    <row r="331" spans="1:15">
      <c r="A331" s="2" t="s">
        <v>478</v>
      </c>
      <c r="B331" s="3">
        <v>46088</v>
      </c>
      <c r="C331" s="2" t="s">
        <v>89</v>
      </c>
      <c r="D331" s="2" t="s">
        <v>90</v>
      </c>
      <c r="E331" s="2" t="s">
        <v>72</v>
      </c>
      <c r="F331" s="2" t="s">
        <v>73</v>
      </c>
      <c r="G331" s="2" t="s">
        <v>25</v>
      </c>
      <c r="H331" s="4">
        <v>104</v>
      </c>
      <c r="I331" s="4">
        <v>94898</v>
      </c>
      <c r="J331" s="4">
        <v>56160</v>
      </c>
      <c r="K331" s="4">
        <v>1708</v>
      </c>
      <c r="L331" s="4">
        <v>3.7</v>
      </c>
      <c r="M331" s="4">
        <v>40</v>
      </c>
      <c r="N331" s="4">
        <v>0</v>
      </c>
      <c r="O331" s="4">
        <v>1.9900000000000001E-2</v>
      </c>
    </row>
    <row r="332" spans="1:15">
      <c r="A332" s="2" t="s">
        <v>479</v>
      </c>
      <c r="B332" s="3">
        <v>46104</v>
      </c>
      <c r="C332" s="2" t="s">
        <v>102</v>
      </c>
      <c r="D332" s="2" t="s">
        <v>103</v>
      </c>
      <c r="E332" s="2" t="s">
        <v>29</v>
      </c>
      <c r="F332" s="2" t="s">
        <v>30</v>
      </c>
      <c r="G332" s="2" t="s">
        <v>25</v>
      </c>
      <c r="H332" s="4">
        <v>34</v>
      </c>
      <c r="I332" s="4">
        <v>28934</v>
      </c>
      <c r="J332" s="4">
        <v>18360</v>
      </c>
      <c r="K332" s="4">
        <v>521</v>
      </c>
      <c r="L332" s="4">
        <v>1.6</v>
      </c>
      <c r="M332" s="4">
        <v>33</v>
      </c>
      <c r="N332" s="4">
        <v>0</v>
      </c>
      <c r="O332" s="4">
        <v>8.5999999999999993E-2</v>
      </c>
    </row>
    <row r="333" spans="1:15">
      <c r="A333" s="2" t="s">
        <v>480</v>
      </c>
      <c r="B333" s="3">
        <v>46111</v>
      </c>
      <c r="C333" s="2" t="s">
        <v>86</v>
      </c>
      <c r="D333" s="2" t="s">
        <v>87</v>
      </c>
      <c r="E333" s="2" t="s">
        <v>47</v>
      </c>
      <c r="F333" s="2" t="s">
        <v>48</v>
      </c>
      <c r="G333" s="2" t="s">
        <v>31</v>
      </c>
      <c r="H333" s="4">
        <v>67</v>
      </c>
      <c r="I333" s="4">
        <v>41902</v>
      </c>
      <c r="J333" s="4">
        <v>22999</v>
      </c>
      <c r="K333" s="4">
        <v>754</v>
      </c>
      <c r="L333" s="4">
        <v>1.4</v>
      </c>
      <c r="M333" s="4">
        <v>77</v>
      </c>
      <c r="N333" s="4">
        <v>1</v>
      </c>
      <c r="O333" s="4">
        <v>1.95E-2</v>
      </c>
    </row>
    <row r="334" spans="1:15">
      <c r="A334" s="2" t="s">
        <v>481</v>
      </c>
      <c r="B334" s="3">
        <v>46091</v>
      </c>
      <c r="C334" s="2" t="s">
        <v>83</v>
      </c>
      <c r="D334" s="2" t="s">
        <v>84</v>
      </c>
      <c r="E334" s="2" t="s">
        <v>12</v>
      </c>
      <c r="F334" s="2" t="s">
        <v>20</v>
      </c>
      <c r="G334" s="2" t="s">
        <v>25</v>
      </c>
      <c r="H334" s="4">
        <v>108</v>
      </c>
      <c r="I334" s="4">
        <v>97643</v>
      </c>
      <c r="J334" s="4">
        <v>58320</v>
      </c>
      <c r="K334" s="4">
        <v>2929</v>
      </c>
      <c r="L334" s="4">
        <v>3.2</v>
      </c>
      <c r="M334" s="4">
        <v>58</v>
      </c>
      <c r="N334" s="4">
        <v>0</v>
      </c>
      <c r="O334" s="4">
        <v>2.8899999999999999E-2</v>
      </c>
    </row>
    <row r="335" spans="1:15">
      <c r="A335" s="2" t="s">
        <v>482</v>
      </c>
      <c r="B335" s="3">
        <v>46107</v>
      </c>
      <c r="C335" s="2" t="s">
        <v>140</v>
      </c>
      <c r="D335" s="2" t="s">
        <v>141</v>
      </c>
      <c r="E335" s="2" t="s">
        <v>42</v>
      </c>
      <c r="F335" s="2" t="s">
        <v>43</v>
      </c>
      <c r="G335" s="2" t="s">
        <v>31</v>
      </c>
      <c r="H335" s="4">
        <v>120</v>
      </c>
      <c r="I335" s="4">
        <v>73891</v>
      </c>
      <c r="J335" s="4">
        <v>41192</v>
      </c>
      <c r="K335" s="4">
        <v>2217</v>
      </c>
      <c r="L335" s="4">
        <v>3</v>
      </c>
      <c r="M335" s="4">
        <v>39</v>
      </c>
      <c r="N335" s="4">
        <v>1</v>
      </c>
      <c r="O335" s="4">
        <v>4.1000000000000002E-2</v>
      </c>
    </row>
    <row r="336" spans="1:15">
      <c r="A336" s="2" t="s">
        <v>483</v>
      </c>
      <c r="B336" s="3">
        <v>46105</v>
      </c>
      <c r="C336" s="2" t="s">
        <v>56</v>
      </c>
      <c r="D336" s="2" t="s">
        <v>57</v>
      </c>
      <c r="E336" s="2" t="s">
        <v>58</v>
      </c>
      <c r="F336" s="2" t="s">
        <v>59</v>
      </c>
      <c r="G336" s="2" t="s">
        <v>35</v>
      </c>
      <c r="H336" s="4">
        <v>95</v>
      </c>
      <c r="I336" s="4">
        <v>191489</v>
      </c>
      <c r="J336" s="4">
        <v>139307</v>
      </c>
      <c r="K336" s="4">
        <v>3447</v>
      </c>
      <c r="L336" s="4">
        <v>0.9</v>
      </c>
      <c r="M336" s="4">
        <v>55</v>
      </c>
      <c r="N336" s="4">
        <v>1</v>
      </c>
      <c r="O336" s="4">
        <v>4.1000000000000002E-2</v>
      </c>
    </row>
    <row r="337" spans="1:15">
      <c r="A337" s="2" t="s">
        <v>484</v>
      </c>
      <c r="B337" s="3">
        <v>46090</v>
      </c>
      <c r="C337" s="2" t="s">
        <v>168</v>
      </c>
      <c r="D337" s="2" t="s">
        <v>169</v>
      </c>
      <c r="E337" s="2" t="s">
        <v>58</v>
      </c>
      <c r="F337" s="2" t="s">
        <v>59</v>
      </c>
      <c r="G337" s="2" t="s">
        <v>31</v>
      </c>
      <c r="H337" s="4">
        <v>84</v>
      </c>
      <c r="I337" s="4">
        <v>52015</v>
      </c>
      <c r="J337" s="4">
        <v>28835</v>
      </c>
      <c r="K337" s="4">
        <v>936</v>
      </c>
      <c r="L337" s="4">
        <v>5</v>
      </c>
      <c r="M337" s="4">
        <v>61</v>
      </c>
      <c r="N337" s="4">
        <v>2</v>
      </c>
      <c r="O337" s="4">
        <v>2.01E-2</v>
      </c>
    </row>
    <row r="338" spans="1:15">
      <c r="A338" s="2" t="s">
        <v>485</v>
      </c>
      <c r="B338" s="3">
        <v>46100</v>
      </c>
      <c r="C338" s="2" t="s">
        <v>190</v>
      </c>
      <c r="D338" s="2" t="s">
        <v>191</v>
      </c>
      <c r="E338" s="2" t="s">
        <v>12</v>
      </c>
      <c r="F338" s="2" t="s">
        <v>20</v>
      </c>
      <c r="G338" s="2" t="s">
        <v>31</v>
      </c>
      <c r="H338" s="4">
        <v>106</v>
      </c>
      <c r="I338" s="4">
        <v>66166</v>
      </c>
      <c r="J338" s="4">
        <v>36387</v>
      </c>
      <c r="K338" s="4">
        <v>1191</v>
      </c>
      <c r="L338" s="4">
        <v>4.3</v>
      </c>
      <c r="M338" s="4">
        <v>55</v>
      </c>
      <c r="N338" s="4">
        <v>0</v>
      </c>
      <c r="O338" s="4">
        <v>3.6200000000000003E-2</v>
      </c>
    </row>
    <row r="339" spans="1:15">
      <c r="A339" s="2" t="s">
        <v>486</v>
      </c>
      <c r="B339" s="3">
        <v>46087</v>
      </c>
      <c r="C339" s="2" t="s">
        <v>129</v>
      </c>
      <c r="D339" s="2" t="s">
        <v>130</v>
      </c>
      <c r="E339" s="2" t="s">
        <v>58</v>
      </c>
      <c r="F339" s="2" t="s">
        <v>59</v>
      </c>
      <c r="G339" s="2" t="s">
        <v>31</v>
      </c>
      <c r="H339" s="4">
        <v>63</v>
      </c>
      <c r="I339" s="4">
        <v>37051</v>
      </c>
      <c r="J339" s="4">
        <v>21626</v>
      </c>
      <c r="K339" s="4">
        <v>667</v>
      </c>
      <c r="L339" s="4">
        <v>3.6</v>
      </c>
      <c r="M339" s="4">
        <v>47</v>
      </c>
      <c r="N339" s="4">
        <v>1</v>
      </c>
      <c r="O339" s="4">
        <v>7.6100000000000001E-2</v>
      </c>
    </row>
    <row r="340" spans="1:15">
      <c r="A340" s="2" t="s">
        <v>487</v>
      </c>
      <c r="B340" s="3">
        <v>46101</v>
      </c>
      <c r="C340" s="2" t="s">
        <v>156</v>
      </c>
      <c r="D340" s="2" t="s">
        <v>157</v>
      </c>
      <c r="E340" s="2" t="s">
        <v>12</v>
      </c>
      <c r="F340" s="2" t="s">
        <v>20</v>
      </c>
      <c r="G340" s="2" t="s">
        <v>31</v>
      </c>
      <c r="H340" s="4">
        <v>110</v>
      </c>
      <c r="I340" s="4">
        <v>64842</v>
      </c>
      <c r="J340" s="4">
        <v>37760</v>
      </c>
      <c r="K340" s="4">
        <v>1167</v>
      </c>
      <c r="L340" s="4">
        <v>2.8</v>
      </c>
      <c r="M340" s="4">
        <v>75</v>
      </c>
      <c r="N340" s="4">
        <v>0</v>
      </c>
      <c r="O340" s="4">
        <v>8.9899999999999994E-2</v>
      </c>
    </row>
    <row r="341" spans="1:15">
      <c r="A341" s="2" t="s">
        <v>488</v>
      </c>
      <c r="B341" s="3">
        <v>46106</v>
      </c>
      <c r="C341" s="2" t="s">
        <v>126</v>
      </c>
      <c r="D341" s="2" t="s">
        <v>127</v>
      </c>
      <c r="E341" s="2" t="s">
        <v>58</v>
      </c>
      <c r="F341" s="2" t="s">
        <v>59</v>
      </c>
      <c r="G341" s="2" t="s">
        <v>21</v>
      </c>
      <c r="H341" s="4">
        <v>72</v>
      </c>
      <c r="I341" s="4">
        <v>102597</v>
      </c>
      <c r="J341" s="4">
        <v>67618</v>
      </c>
      <c r="K341" s="4">
        <v>3078</v>
      </c>
      <c r="L341" s="4">
        <v>4.8</v>
      </c>
      <c r="M341" s="4">
        <v>31</v>
      </c>
      <c r="N341" s="4">
        <v>1</v>
      </c>
      <c r="O341" s="4">
        <v>1.4999999999999999E-2</v>
      </c>
    </row>
    <row r="342" spans="1:15">
      <c r="A342" s="2" t="s">
        <v>489</v>
      </c>
      <c r="B342" s="3">
        <v>46100</v>
      </c>
      <c r="C342" s="2" t="s">
        <v>61</v>
      </c>
      <c r="D342" s="2" t="s">
        <v>62</v>
      </c>
      <c r="E342" s="2" t="s">
        <v>29</v>
      </c>
      <c r="F342" s="2" t="s">
        <v>30</v>
      </c>
      <c r="G342" s="2" t="s">
        <v>21</v>
      </c>
      <c r="H342" s="4">
        <v>34</v>
      </c>
      <c r="I342" s="4">
        <v>47312</v>
      </c>
      <c r="J342" s="4">
        <v>31931</v>
      </c>
      <c r="K342" s="4">
        <v>852</v>
      </c>
      <c r="L342" s="4">
        <v>3.6</v>
      </c>
      <c r="M342" s="4">
        <v>51</v>
      </c>
      <c r="N342" s="4">
        <v>0</v>
      </c>
      <c r="O342" s="4">
        <v>5.1700000000000003E-2</v>
      </c>
    </row>
    <row r="343" spans="1:15">
      <c r="A343" s="2" t="s">
        <v>490</v>
      </c>
      <c r="B343" s="3">
        <v>46097</v>
      </c>
      <c r="C343" s="2" t="s">
        <v>53</v>
      </c>
      <c r="D343" s="2" t="s">
        <v>54</v>
      </c>
      <c r="E343" s="2" t="s">
        <v>12</v>
      </c>
      <c r="F343" s="2" t="s">
        <v>20</v>
      </c>
      <c r="G343" s="2" t="s">
        <v>25</v>
      </c>
      <c r="H343" s="4">
        <v>75</v>
      </c>
      <c r="I343" s="4">
        <v>63127</v>
      </c>
      <c r="J343" s="4">
        <v>40500</v>
      </c>
      <c r="K343" s="4">
        <v>1136</v>
      </c>
      <c r="L343" s="4">
        <v>4</v>
      </c>
      <c r="M343" s="4">
        <v>63</v>
      </c>
      <c r="N343" s="4">
        <v>2</v>
      </c>
      <c r="O343" s="4">
        <v>6.93E-2</v>
      </c>
    </row>
    <row r="344" spans="1:15">
      <c r="A344" s="2" t="s">
        <v>491</v>
      </c>
      <c r="B344" s="3">
        <v>46090</v>
      </c>
      <c r="C344" s="2" t="s">
        <v>209</v>
      </c>
      <c r="D344" s="2" t="s">
        <v>210</v>
      </c>
      <c r="E344" s="2" t="s">
        <v>58</v>
      </c>
      <c r="F344" s="2" t="s">
        <v>59</v>
      </c>
      <c r="G344" s="2" t="s">
        <v>21</v>
      </c>
      <c r="H344" s="4">
        <v>128</v>
      </c>
      <c r="I344" s="4">
        <v>179411</v>
      </c>
      <c r="J344" s="4">
        <v>120209</v>
      </c>
      <c r="K344" s="4">
        <v>3229</v>
      </c>
      <c r="L344" s="4">
        <v>1.5</v>
      </c>
      <c r="M344" s="4">
        <v>32</v>
      </c>
      <c r="N344" s="4">
        <v>0</v>
      </c>
      <c r="O344" s="4">
        <v>4.48E-2</v>
      </c>
    </row>
    <row r="345" spans="1:15">
      <c r="A345" s="2" t="s">
        <v>492</v>
      </c>
      <c r="B345" s="3">
        <v>46098</v>
      </c>
      <c r="C345" s="2" t="s">
        <v>108</v>
      </c>
      <c r="D345" s="2" t="s">
        <v>109</v>
      </c>
      <c r="E345" s="2" t="s">
        <v>42</v>
      </c>
      <c r="F345" s="2" t="s">
        <v>43</v>
      </c>
      <c r="G345" s="2" t="s">
        <v>25</v>
      </c>
      <c r="H345" s="4">
        <v>61</v>
      </c>
      <c r="I345" s="4">
        <v>53203</v>
      </c>
      <c r="J345" s="4">
        <v>32940</v>
      </c>
      <c r="K345" s="4">
        <v>958</v>
      </c>
      <c r="L345" s="4">
        <v>5.2</v>
      </c>
      <c r="M345" s="4">
        <v>53</v>
      </c>
      <c r="N345" s="4">
        <v>2</v>
      </c>
      <c r="O345" s="4">
        <v>3.04E-2</v>
      </c>
    </row>
    <row r="346" spans="1:15">
      <c r="A346" s="2" t="s">
        <v>493</v>
      </c>
      <c r="B346" s="3">
        <v>46093</v>
      </c>
      <c r="C346" s="2" t="s">
        <v>190</v>
      </c>
      <c r="D346" s="2" t="s">
        <v>191</v>
      </c>
      <c r="E346" s="2" t="s">
        <v>12</v>
      </c>
      <c r="F346" s="2" t="s">
        <v>20</v>
      </c>
      <c r="G346" s="2" t="s">
        <v>35</v>
      </c>
      <c r="H346" s="4">
        <v>92</v>
      </c>
      <c r="I346" s="4">
        <v>184120</v>
      </c>
      <c r="J346" s="4">
        <v>134908</v>
      </c>
      <c r="K346" s="4">
        <v>3314</v>
      </c>
      <c r="L346" s="4">
        <v>3.9</v>
      </c>
      <c r="M346" s="4">
        <v>46</v>
      </c>
      <c r="N346" s="4">
        <v>0</v>
      </c>
      <c r="O346" s="4">
        <v>5.8299999999999998E-2</v>
      </c>
    </row>
    <row r="347" spans="1:15">
      <c r="A347" s="2" t="s">
        <v>494</v>
      </c>
      <c r="B347" s="3">
        <v>46109</v>
      </c>
      <c r="C347" s="2" t="s">
        <v>129</v>
      </c>
      <c r="D347" s="2" t="s">
        <v>130</v>
      </c>
      <c r="E347" s="2" t="s">
        <v>58</v>
      </c>
      <c r="F347" s="2" t="s">
        <v>59</v>
      </c>
      <c r="G347" s="2" t="s">
        <v>25</v>
      </c>
      <c r="H347" s="4">
        <v>65</v>
      </c>
      <c r="I347" s="4">
        <v>57202</v>
      </c>
      <c r="J347" s="4">
        <v>35100</v>
      </c>
      <c r="K347" s="4">
        <v>1030</v>
      </c>
      <c r="L347" s="4">
        <v>2.5</v>
      </c>
      <c r="M347" s="4">
        <v>33</v>
      </c>
      <c r="N347" s="4">
        <v>2</v>
      </c>
      <c r="O347" s="4">
        <v>2.4E-2</v>
      </c>
    </row>
    <row r="348" spans="1:15">
      <c r="A348" s="2" t="s">
        <v>495</v>
      </c>
      <c r="B348" s="3">
        <v>46082</v>
      </c>
      <c r="C348" s="2" t="s">
        <v>93</v>
      </c>
      <c r="D348" s="2" t="s">
        <v>94</v>
      </c>
      <c r="E348" s="2" t="s">
        <v>72</v>
      </c>
      <c r="F348" s="2" t="s">
        <v>73</v>
      </c>
      <c r="G348" s="2" t="s">
        <v>31</v>
      </c>
      <c r="H348" s="4">
        <v>52</v>
      </c>
      <c r="I348" s="4">
        <v>32568</v>
      </c>
      <c r="J348" s="4">
        <v>17850</v>
      </c>
      <c r="K348" s="4">
        <v>586</v>
      </c>
      <c r="L348" s="4">
        <v>2.7</v>
      </c>
      <c r="M348" s="4">
        <v>61</v>
      </c>
      <c r="N348" s="4">
        <v>0</v>
      </c>
      <c r="O348" s="4">
        <v>3.3000000000000002E-2</v>
      </c>
    </row>
    <row r="349" spans="1:15">
      <c r="A349" s="2" t="s">
        <v>496</v>
      </c>
      <c r="B349" s="3">
        <v>46099</v>
      </c>
      <c r="C349" s="2" t="s">
        <v>67</v>
      </c>
      <c r="D349" s="2" t="s">
        <v>68</v>
      </c>
      <c r="E349" s="2" t="s">
        <v>42</v>
      </c>
      <c r="F349" s="2" t="s">
        <v>43</v>
      </c>
      <c r="G349" s="2" t="s">
        <v>21</v>
      </c>
      <c r="H349" s="4">
        <v>61</v>
      </c>
      <c r="I349" s="4">
        <v>85637</v>
      </c>
      <c r="J349" s="4">
        <v>57287</v>
      </c>
      <c r="K349" s="4">
        <v>1541</v>
      </c>
      <c r="L349" s="4">
        <v>1.6</v>
      </c>
      <c r="M349" s="4">
        <v>62</v>
      </c>
      <c r="N349" s="4">
        <v>0</v>
      </c>
      <c r="O349" s="4">
        <v>4.3299999999999998E-2</v>
      </c>
    </row>
    <row r="350" spans="1:15">
      <c r="A350" s="2" t="s">
        <v>497</v>
      </c>
      <c r="B350" s="3">
        <v>46099</v>
      </c>
      <c r="C350" s="2" t="s">
        <v>132</v>
      </c>
      <c r="D350" s="2" t="s">
        <v>133</v>
      </c>
      <c r="E350" s="2" t="s">
        <v>72</v>
      </c>
      <c r="F350" s="2" t="s">
        <v>73</v>
      </c>
      <c r="G350" s="2" t="s">
        <v>31</v>
      </c>
      <c r="H350" s="4">
        <v>58</v>
      </c>
      <c r="I350" s="4">
        <v>34260</v>
      </c>
      <c r="J350" s="4">
        <v>19910</v>
      </c>
      <c r="K350" s="4">
        <v>617</v>
      </c>
      <c r="L350" s="4">
        <v>1.4</v>
      </c>
      <c r="M350" s="4">
        <v>52</v>
      </c>
      <c r="N350" s="4">
        <v>2</v>
      </c>
      <c r="O350" s="4">
        <v>5.3499999999999999E-2</v>
      </c>
    </row>
    <row r="351" spans="1:15">
      <c r="A351" s="2" t="s">
        <v>498</v>
      </c>
      <c r="B351" s="3">
        <v>46099</v>
      </c>
      <c r="C351" s="2" t="s">
        <v>64</v>
      </c>
      <c r="D351" s="2" t="s">
        <v>65</v>
      </c>
      <c r="E351" s="2" t="s">
        <v>58</v>
      </c>
      <c r="F351" s="2" t="s">
        <v>59</v>
      </c>
      <c r="G351" s="2" t="s">
        <v>35</v>
      </c>
      <c r="H351" s="4">
        <v>121</v>
      </c>
      <c r="I351" s="4">
        <v>250175</v>
      </c>
      <c r="J351" s="4">
        <v>177433</v>
      </c>
      <c r="K351" s="4">
        <v>4503</v>
      </c>
      <c r="L351" s="4">
        <v>2.5</v>
      </c>
      <c r="M351" s="4">
        <v>30</v>
      </c>
      <c r="N351" s="4">
        <v>1</v>
      </c>
      <c r="O351" s="4">
        <v>1.89E-2</v>
      </c>
    </row>
    <row r="352" spans="1:15">
      <c r="A352" s="2" t="s">
        <v>499</v>
      </c>
      <c r="B352" s="3">
        <v>46101</v>
      </c>
      <c r="C352" s="2" t="s">
        <v>99</v>
      </c>
      <c r="D352" s="2" t="s">
        <v>100</v>
      </c>
      <c r="E352" s="2" t="s">
        <v>29</v>
      </c>
      <c r="F352" s="2" t="s">
        <v>30</v>
      </c>
      <c r="G352" s="2" t="s">
        <v>25</v>
      </c>
      <c r="H352" s="4">
        <v>55</v>
      </c>
      <c r="I352" s="4">
        <v>48648</v>
      </c>
      <c r="J352" s="4">
        <v>29700</v>
      </c>
      <c r="K352" s="4">
        <v>1459</v>
      </c>
      <c r="L352" s="4">
        <v>4.5</v>
      </c>
      <c r="M352" s="4">
        <v>35</v>
      </c>
      <c r="N352" s="4">
        <v>1</v>
      </c>
      <c r="O352" s="4">
        <v>3.1800000000000002E-2</v>
      </c>
    </row>
    <row r="353" spans="1:15">
      <c r="A353" s="2" t="s">
        <v>500</v>
      </c>
      <c r="B353" s="3">
        <v>46100</v>
      </c>
      <c r="C353" s="2" t="s">
        <v>272</v>
      </c>
      <c r="D353" s="2" t="s">
        <v>273</v>
      </c>
      <c r="E353" s="2" t="s">
        <v>29</v>
      </c>
      <c r="F353" s="2" t="s">
        <v>30</v>
      </c>
      <c r="G353" s="2" t="s">
        <v>25</v>
      </c>
      <c r="H353" s="4">
        <v>38</v>
      </c>
      <c r="I353" s="4">
        <v>32815</v>
      </c>
      <c r="J353" s="4">
        <v>20520</v>
      </c>
      <c r="K353" s="4">
        <v>984</v>
      </c>
      <c r="L353" s="4">
        <v>1.8</v>
      </c>
      <c r="M353" s="4">
        <v>48</v>
      </c>
      <c r="N353" s="4">
        <v>0</v>
      </c>
      <c r="O353" s="4">
        <v>7.2499999999999995E-2</v>
      </c>
    </row>
    <row r="354" spans="1:15">
      <c r="A354" s="2" t="s">
        <v>501</v>
      </c>
      <c r="B354" s="3">
        <v>46082</v>
      </c>
      <c r="C354" s="2" t="s">
        <v>168</v>
      </c>
      <c r="D354" s="2" t="s">
        <v>169</v>
      </c>
      <c r="E354" s="2" t="s">
        <v>58</v>
      </c>
      <c r="F354" s="2" t="s">
        <v>59</v>
      </c>
      <c r="G354" s="2" t="s">
        <v>35</v>
      </c>
      <c r="H354" s="4">
        <v>38</v>
      </c>
      <c r="I354" s="4">
        <v>73741</v>
      </c>
      <c r="J354" s="4">
        <v>55723</v>
      </c>
      <c r="K354" s="4">
        <v>1327</v>
      </c>
      <c r="L354" s="4">
        <v>2.7</v>
      </c>
      <c r="M354" s="4">
        <v>36</v>
      </c>
      <c r="N354" s="4">
        <v>1</v>
      </c>
      <c r="O354" s="4">
        <v>6.0600000000000001E-2</v>
      </c>
    </row>
    <row r="355" spans="1:15">
      <c r="A355" s="2" t="s">
        <v>502</v>
      </c>
      <c r="B355" s="3">
        <v>46095</v>
      </c>
      <c r="C355" s="2" t="s">
        <v>272</v>
      </c>
      <c r="D355" s="2" t="s">
        <v>273</v>
      </c>
      <c r="E355" s="2" t="s">
        <v>29</v>
      </c>
      <c r="F355" s="2" t="s">
        <v>30</v>
      </c>
      <c r="G355" s="2" t="s">
        <v>31</v>
      </c>
      <c r="H355" s="4">
        <v>31</v>
      </c>
      <c r="I355" s="4">
        <v>19606</v>
      </c>
      <c r="J355" s="4">
        <v>10641</v>
      </c>
      <c r="K355" s="4">
        <v>353</v>
      </c>
      <c r="L355" s="4">
        <v>1.4</v>
      </c>
      <c r="M355" s="4">
        <v>44</v>
      </c>
      <c r="N355" s="4">
        <v>0</v>
      </c>
      <c r="O355" s="4">
        <v>2.35E-2</v>
      </c>
    </row>
    <row r="356" spans="1:15">
      <c r="A356" s="2" t="s">
        <v>503</v>
      </c>
      <c r="B356" s="3">
        <v>46095</v>
      </c>
      <c r="C356" s="2" t="s">
        <v>75</v>
      </c>
      <c r="D356" s="2" t="s">
        <v>76</v>
      </c>
      <c r="E356" s="2" t="s">
        <v>42</v>
      </c>
      <c r="F356" s="2" t="s">
        <v>43</v>
      </c>
      <c r="G356" s="2" t="s">
        <v>21</v>
      </c>
      <c r="H356" s="4">
        <v>40</v>
      </c>
      <c r="I356" s="4">
        <v>53609</v>
      </c>
      <c r="J356" s="4">
        <v>37565</v>
      </c>
      <c r="K356" s="4">
        <v>965</v>
      </c>
      <c r="L356" s="4">
        <v>1.9</v>
      </c>
      <c r="M356" s="4">
        <v>35</v>
      </c>
      <c r="N356" s="4">
        <v>1</v>
      </c>
      <c r="O356" s="4">
        <v>6.1699999999999998E-2</v>
      </c>
    </row>
    <row r="357" spans="1:15">
      <c r="A357" s="2" t="s">
        <v>504</v>
      </c>
      <c r="B357" s="3">
        <v>46106</v>
      </c>
      <c r="C357" s="2" t="s">
        <v>135</v>
      </c>
      <c r="D357" s="2" t="s">
        <v>136</v>
      </c>
      <c r="E357" s="2" t="s">
        <v>72</v>
      </c>
      <c r="F357" s="2" t="s">
        <v>73</v>
      </c>
      <c r="G357" s="2" t="s">
        <v>25</v>
      </c>
      <c r="H357" s="4">
        <v>117</v>
      </c>
      <c r="I357" s="4">
        <v>97833</v>
      </c>
      <c r="J357" s="4">
        <v>63180</v>
      </c>
      <c r="K357" s="4">
        <v>1761</v>
      </c>
      <c r="L357" s="4">
        <v>3.1</v>
      </c>
      <c r="M357" s="4">
        <v>32</v>
      </c>
      <c r="N357" s="4">
        <v>4</v>
      </c>
      <c r="O357" s="4">
        <v>6.7699999999999996E-2</v>
      </c>
    </row>
    <row r="358" spans="1:15">
      <c r="A358" s="2" t="s">
        <v>505</v>
      </c>
      <c r="B358" s="3">
        <v>46085</v>
      </c>
      <c r="C358" s="2" t="s">
        <v>159</v>
      </c>
      <c r="D358" s="2" t="s">
        <v>160</v>
      </c>
      <c r="E358" s="2" t="s">
        <v>47</v>
      </c>
      <c r="F358" s="2" t="s">
        <v>48</v>
      </c>
      <c r="G358" s="2" t="s">
        <v>25</v>
      </c>
      <c r="H358" s="4">
        <v>75</v>
      </c>
      <c r="I358" s="4">
        <v>65429</v>
      </c>
      <c r="J358" s="4">
        <v>40500</v>
      </c>
      <c r="K358" s="4">
        <v>1963</v>
      </c>
      <c r="L358" s="4">
        <v>4.2</v>
      </c>
      <c r="M358" s="4">
        <v>64</v>
      </c>
      <c r="N358" s="4">
        <v>0</v>
      </c>
      <c r="O358" s="4">
        <v>6.3E-2</v>
      </c>
    </row>
    <row r="359" spans="1:15">
      <c r="A359" s="2" t="s">
        <v>506</v>
      </c>
      <c r="B359" s="3">
        <v>46083</v>
      </c>
      <c r="C359" s="2" t="s">
        <v>126</v>
      </c>
      <c r="D359" s="2" t="s">
        <v>127</v>
      </c>
      <c r="E359" s="2" t="s">
        <v>58</v>
      </c>
      <c r="F359" s="2" t="s">
        <v>59</v>
      </c>
      <c r="G359" s="2" t="s">
        <v>31</v>
      </c>
      <c r="H359" s="4">
        <v>116</v>
      </c>
      <c r="I359" s="4">
        <v>69802</v>
      </c>
      <c r="J359" s="4">
        <v>39819</v>
      </c>
      <c r="K359" s="4">
        <v>1256</v>
      </c>
      <c r="L359" s="4">
        <v>2.6</v>
      </c>
      <c r="M359" s="4">
        <v>54</v>
      </c>
      <c r="N359" s="4">
        <v>0</v>
      </c>
      <c r="O359" s="4">
        <v>7.0900000000000005E-2</v>
      </c>
    </row>
    <row r="360" spans="1:15">
      <c r="A360" s="2" t="s">
        <v>507</v>
      </c>
      <c r="B360" s="3">
        <v>46111</v>
      </c>
      <c r="C360" s="2" t="s">
        <v>236</v>
      </c>
      <c r="D360" s="2" t="s">
        <v>237</v>
      </c>
      <c r="E360" s="2" t="s">
        <v>42</v>
      </c>
      <c r="F360" s="2" t="s">
        <v>43</v>
      </c>
      <c r="G360" s="2" t="s">
        <v>21</v>
      </c>
      <c r="H360" s="4">
        <v>96</v>
      </c>
      <c r="I360" s="4">
        <v>127187</v>
      </c>
      <c r="J360" s="4">
        <v>90157</v>
      </c>
      <c r="K360" s="4">
        <v>2289</v>
      </c>
      <c r="L360" s="4">
        <v>1.3</v>
      </c>
      <c r="M360" s="4">
        <v>48</v>
      </c>
      <c r="N360" s="4">
        <v>1</v>
      </c>
      <c r="O360" s="4">
        <v>8.6699999999999999E-2</v>
      </c>
    </row>
    <row r="361" spans="1:15">
      <c r="A361" s="2" t="s">
        <v>508</v>
      </c>
      <c r="B361" s="3">
        <v>46085</v>
      </c>
      <c r="C361" s="2" t="s">
        <v>61</v>
      </c>
      <c r="D361" s="2" t="s">
        <v>62</v>
      </c>
      <c r="E361" s="2" t="s">
        <v>29</v>
      </c>
      <c r="F361" s="2" t="s">
        <v>30</v>
      </c>
      <c r="G361" s="2" t="s">
        <v>35</v>
      </c>
      <c r="H361" s="4">
        <v>112</v>
      </c>
      <c r="I361" s="4">
        <v>220699</v>
      </c>
      <c r="J361" s="4">
        <v>164235</v>
      </c>
      <c r="K361" s="4">
        <v>3973</v>
      </c>
      <c r="L361" s="4">
        <v>3.3</v>
      </c>
      <c r="M361" s="4">
        <v>58</v>
      </c>
      <c r="N361" s="4">
        <v>0</v>
      </c>
      <c r="O361" s="4">
        <v>7.2800000000000004E-2</v>
      </c>
    </row>
    <row r="362" spans="1:15">
      <c r="A362" s="2" t="s">
        <v>509</v>
      </c>
      <c r="B362" s="3">
        <v>46082</v>
      </c>
      <c r="C362" s="2" t="s">
        <v>168</v>
      </c>
      <c r="D362" s="2" t="s">
        <v>169</v>
      </c>
      <c r="E362" s="2" t="s">
        <v>58</v>
      </c>
      <c r="F362" s="2" t="s">
        <v>59</v>
      </c>
      <c r="G362" s="2" t="s">
        <v>25</v>
      </c>
      <c r="H362" s="4">
        <v>50</v>
      </c>
      <c r="I362" s="4">
        <v>45615</v>
      </c>
      <c r="J362" s="4">
        <v>27000</v>
      </c>
      <c r="K362" s="4">
        <v>821</v>
      </c>
      <c r="L362" s="4">
        <v>0.7</v>
      </c>
      <c r="M362" s="4">
        <v>48</v>
      </c>
      <c r="N362" s="4">
        <v>0</v>
      </c>
      <c r="O362" s="4">
        <v>2.01E-2</v>
      </c>
    </row>
    <row r="363" spans="1:15">
      <c r="A363" s="2" t="s">
        <v>510</v>
      </c>
      <c r="B363" s="3">
        <v>46086</v>
      </c>
      <c r="C363" s="2" t="s">
        <v>67</v>
      </c>
      <c r="D363" s="2" t="s">
        <v>68</v>
      </c>
      <c r="E363" s="2" t="s">
        <v>42</v>
      </c>
      <c r="F363" s="2" t="s">
        <v>43</v>
      </c>
      <c r="G363" s="2" t="s">
        <v>31</v>
      </c>
      <c r="H363" s="4">
        <v>43</v>
      </c>
      <c r="I363" s="4">
        <v>26060</v>
      </c>
      <c r="J363" s="4">
        <v>14761</v>
      </c>
      <c r="K363" s="4">
        <v>469</v>
      </c>
      <c r="L363" s="4">
        <v>1.9</v>
      </c>
      <c r="M363" s="4">
        <v>35</v>
      </c>
      <c r="N363" s="4">
        <v>0</v>
      </c>
      <c r="O363" s="4">
        <v>6.4299999999999996E-2</v>
      </c>
    </row>
    <row r="364" spans="1:15">
      <c r="A364" s="2" t="s">
        <v>511</v>
      </c>
      <c r="B364" s="3">
        <v>46101</v>
      </c>
      <c r="C364" s="2" t="s">
        <v>144</v>
      </c>
      <c r="D364" s="2" t="s">
        <v>145</v>
      </c>
      <c r="E364" s="2" t="s">
        <v>42</v>
      </c>
      <c r="F364" s="2" t="s">
        <v>43</v>
      </c>
      <c r="G364" s="2" t="s">
        <v>31</v>
      </c>
      <c r="H364" s="4">
        <v>83</v>
      </c>
      <c r="I364" s="4">
        <v>51795</v>
      </c>
      <c r="J364" s="4">
        <v>28491</v>
      </c>
      <c r="K364" s="4">
        <v>1554</v>
      </c>
      <c r="L364" s="4">
        <v>2.2000000000000002</v>
      </c>
      <c r="M364" s="4">
        <v>60</v>
      </c>
      <c r="N364" s="4">
        <v>0</v>
      </c>
      <c r="O364" s="4">
        <v>3.6499999999999998E-2</v>
      </c>
    </row>
    <row r="365" spans="1:15">
      <c r="A365" s="2" t="s">
        <v>512</v>
      </c>
      <c r="B365" s="3">
        <v>46126</v>
      </c>
      <c r="C365" s="2" t="s">
        <v>50</v>
      </c>
      <c r="D365" s="2" t="s">
        <v>51</v>
      </c>
      <c r="E365" s="2" t="s">
        <v>47</v>
      </c>
      <c r="F365" s="2" t="s">
        <v>48</v>
      </c>
      <c r="G365" s="2" t="s">
        <v>21</v>
      </c>
      <c r="H365" s="4">
        <v>61</v>
      </c>
      <c r="I365" s="4">
        <v>85517</v>
      </c>
      <c r="J365" s="4">
        <v>57627</v>
      </c>
      <c r="K365" s="4">
        <v>1539</v>
      </c>
      <c r="L365" s="4">
        <v>1.9</v>
      </c>
      <c r="M365" s="4">
        <v>62</v>
      </c>
      <c r="N365" s="4">
        <v>0</v>
      </c>
      <c r="O365" s="4">
        <v>5.0299999999999997E-2</v>
      </c>
    </row>
    <row r="366" spans="1:15">
      <c r="A366" s="2" t="s">
        <v>513</v>
      </c>
      <c r="B366" s="3">
        <v>46121</v>
      </c>
      <c r="C366" s="2" t="s">
        <v>45</v>
      </c>
      <c r="D366" s="2" t="s">
        <v>46</v>
      </c>
      <c r="E366" s="2" t="s">
        <v>47</v>
      </c>
      <c r="F366" s="2" t="s">
        <v>48</v>
      </c>
      <c r="G366" s="2" t="s">
        <v>21</v>
      </c>
      <c r="H366" s="4">
        <v>34</v>
      </c>
      <c r="I366" s="4">
        <v>47652</v>
      </c>
      <c r="J366" s="4">
        <v>32120</v>
      </c>
      <c r="K366" s="4">
        <v>858</v>
      </c>
      <c r="L366" s="4">
        <v>1.4</v>
      </c>
      <c r="M366" s="4">
        <v>56</v>
      </c>
      <c r="N366" s="4">
        <v>0</v>
      </c>
      <c r="O366" s="4">
        <v>5.0500000000000003E-2</v>
      </c>
    </row>
    <row r="367" spans="1:15">
      <c r="A367" s="2" t="s">
        <v>514</v>
      </c>
      <c r="B367" s="3">
        <v>46137</v>
      </c>
      <c r="C367" s="2" t="s">
        <v>129</v>
      </c>
      <c r="D367" s="2" t="s">
        <v>130</v>
      </c>
      <c r="E367" s="2" t="s">
        <v>58</v>
      </c>
      <c r="F367" s="2" t="s">
        <v>59</v>
      </c>
      <c r="G367" s="2" t="s">
        <v>21</v>
      </c>
      <c r="H367" s="4">
        <v>53</v>
      </c>
      <c r="I367" s="4">
        <v>69851</v>
      </c>
      <c r="J367" s="4">
        <v>50069</v>
      </c>
      <c r="K367" s="4">
        <v>1257</v>
      </c>
      <c r="L367" s="4">
        <v>1.6</v>
      </c>
      <c r="M367" s="4">
        <v>32</v>
      </c>
      <c r="N367" s="4">
        <v>1</v>
      </c>
      <c r="O367" s="4">
        <v>8.8300000000000003E-2</v>
      </c>
    </row>
    <row r="368" spans="1:15">
      <c r="A368" s="2" t="s">
        <v>515</v>
      </c>
      <c r="B368" s="3">
        <v>46114</v>
      </c>
      <c r="C368" s="2" t="s">
        <v>219</v>
      </c>
      <c r="D368" s="2" t="s">
        <v>220</v>
      </c>
      <c r="E368" s="2" t="s">
        <v>12</v>
      </c>
      <c r="F368" s="2" t="s">
        <v>20</v>
      </c>
      <c r="G368" s="2" t="s">
        <v>21</v>
      </c>
      <c r="H368" s="4">
        <v>97</v>
      </c>
      <c r="I368" s="4">
        <v>129032</v>
      </c>
      <c r="J368" s="4">
        <v>91636</v>
      </c>
      <c r="K368" s="4">
        <v>2323</v>
      </c>
      <c r="L368" s="4">
        <v>4</v>
      </c>
      <c r="M368" s="4">
        <v>49</v>
      </c>
      <c r="N368" s="4">
        <v>1</v>
      </c>
      <c r="O368" s="4">
        <v>8.8499999999999995E-2</v>
      </c>
    </row>
    <row r="369" spans="1:15">
      <c r="A369" s="2" t="s">
        <v>516</v>
      </c>
      <c r="B369" s="3">
        <v>46116</v>
      </c>
      <c r="C369" s="2" t="s">
        <v>45</v>
      </c>
      <c r="D369" s="2" t="s">
        <v>46</v>
      </c>
      <c r="E369" s="2" t="s">
        <v>47</v>
      </c>
      <c r="F369" s="2" t="s">
        <v>48</v>
      </c>
      <c r="G369" s="2" t="s">
        <v>35</v>
      </c>
      <c r="H369" s="4">
        <v>95</v>
      </c>
      <c r="I369" s="4">
        <v>187105</v>
      </c>
      <c r="J369" s="4">
        <v>140133</v>
      </c>
      <c r="K369" s="4">
        <v>5613</v>
      </c>
      <c r="L369" s="4">
        <v>2.4</v>
      </c>
      <c r="M369" s="4">
        <v>64</v>
      </c>
      <c r="N369" s="4">
        <v>1</v>
      </c>
      <c r="O369" s="4">
        <v>6.8199999999999997E-2</v>
      </c>
    </row>
    <row r="370" spans="1:15">
      <c r="A370" s="2" t="s">
        <v>517</v>
      </c>
      <c r="B370" s="3">
        <v>46136</v>
      </c>
      <c r="C370" s="2" t="s">
        <v>105</v>
      </c>
      <c r="D370" s="2" t="s">
        <v>106</v>
      </c>
      <c r="E370" s="2" t="s">
        <v>12</v>
      </c>
      <c r="F370" s="2" t="s">
        <v>20</v>
      </c>
      <c r="G370" s="2" t="s">
        <v>25</v>
      </c>
      <c r="H370" s="4">
        <v>87</v>
      </c>
      <c r="I370" s="4">
        <v>74625</v>
      </c>
      <c r="J370" s="4">
        <v>47259</v>
      </c>
      <c r="K370" s="4">
        <v>2239</v>
      </c>
      <c r="L370" s="4">
        <v>4</v>
      </c>
      <c r="M370" s="4">
        <v>57</v>
      </c>
      <c r="N370" s="4">
        <v>1</v>
      </c>
      <c r="O370" s="4">
        <v>7.2700000000000001E-2</v>
      </c>
    </row>
    <row r="371" spans="1:15">
      <c r="A371" s="2" t="s">
        <v>518</v>
      </c>
      <c r="B371" s="3">
        <v>46137</v>
      </c>
      <c r="C371" s="2" t="s">
        <v>152</v>
      </c>
      <c r="D371" s="2" t="s">
        <v>153</v>
      </c>
      <c r="E371" s="2" t="s">
        <v>72</v>
      </c>
      <c r="F371" s="2" t="s">
        <v>73</v>
      </c>
      <c r="G371" s="2" t="s">
        <v>35</v>
      </c>
      <c r="H371" s="4">
        <v>46</v>
      </c>
      <c r="I371" s="4">
        <v>94715</v>
      </c>
      <c r="J371" s="4">
        <v>67854</v>
      </c>
      <c r="K371" s="4">
        <v>1705</v>
      </c>
      <c r="L371" s="4">
        <v>3.7</v>
      </c>
      <c r="M371" s="4">
        <v>31</v>
      </c>
      <c r="N371" s="4">
        <v>0</v>
      </c>
      <c r="O371" s="4">
        <v>3.6799999999999999E-2</v>
      </c>
    </row>
    <row r="372" spans="1:15">
      <c r="A372" s="2" t="s">
        <v>519</v>
      </c>
      <c r="B372" s="3">
        <v>46130</v>
      </c>
      <c r="C372" s="2" t="s">
        <v>172</v>
      </c>
      <c r="D372" s="2" t="s">
        <v>173</v>
      </c>
      <c r="E372" s="2" t="s">
        <v>47</v>
      </c>
      <c r="F372" s="2" t="s">
        <v>48</v>
      </c>
      <c r="G372" s="2" t="s">
        <v>25</v>
      </c>
      <c r="H372" s="4">
        <v>80</v>
      </c>
      <c r="I372" s="4">
        <v>71136</v>
      </c>
      <c r="J372" s="4">
        <v>43456</v>
      </c>
      <c r="K372" s="4">
        <v>1280</v>
      </c>
      <c r="L372" s="4">
        <v>4.2</v>
      </c>
      <c r="M372" s="4">
        <v>55</v>
      </c>
      <c r="N372" s="4">
        <v>0</v>
      </c>
      <c r="O372" s="4">
        <v>5.0599999999999999E-2</v>
      </c>
    </row>
    <row r="373" spans="1:15">
      <c r="A373" s="2" t="s">
        <v>520</v>
      </c>
      <c r="B373" s="3">
        <v>46133</v>
      </c>
      <c r="C373" s="2" t="s">
        <v>89</v>
      </c>
      <c r="D373" s="2" t="s">
        <v>90</v>
      </c>
      <c r="E373" s="2" t="s">
        <v>72</v>
      </c>
      <c r="F373" s="2" t="s">
        <v>73</v>
      </c>
      <c r="G373" s="2" t="s">
        <v>25</v>
      </c>
      <c r="H373" s="4">
        <v>32</v>
      </c>
      <c r="I373" s="4">
        <v>28650</v>
      </c>
      <c r="J373" s="4">
        <v>17383</v>
      </c>
      <c r="K373" s="4">
        <v>516</v>
      </c>
      <c r="L373" s="4">
        <v>4</v>
      </c>
      <c r="M373" s="4">
        <v>58</v>
      </c>
      <c r="N373" s="4">
        <v>1</v>
      </c>
      <c r="O373" s="4">
        <v>1.2800000000000001E-2</v>
      </c>
    </row>
    <row r="374" spans="1:15">
      <c r="A374" s="2" t="s">
        <v>521</v>
      </c>
      <c r="B374" s="3">
        <v>46125</v>
      </c>
      <c r="C374" s="2" t="s">
        <v>256</v>
      </c>
      <c r="D374" s="2" t="s">
        <v>257</v>
      </c>
      <c r="E374" s="2" t="s">
        <v>58</v>
      </c>
      <c r="F374" s="2" t="s">
        <v>59</v>
      </c>
      <c r="G374" s="2" t="s">
        <v>35</v>
      </c>
      <c r="H374" s="4">
        <v>119</v>
      </c>
      <c r="I374" s="4">
        <v>231309</v>
      </c>
      <c r="J374" s="4">
        <v>175535</v>
      </c>
      <c r="K374" s="4">
        <v>4164</v>
      </c>
      <c r="L374" s="4">
        <v>4.7</v>
      </c>
      <c r="M374" s="4">
        <v>55</v>
      </c>
      <c r="N374" s="4">
        <v>2</v>
      </c>
      <c r="O374" s="4">
        <v>7.3999999999999996E-2</v>
      </c>
    </row>
    <row r="375" spans="1:15">
      <c r="A375" s="2" t="s">
        <v>522</v>
      </c>
      <c r="B375" s="3">
        <v>46131</v>
      </c>
      <c r="C375" s="2" t="s">
        <v>93</v>
      </c>
      <c r="D375" s="2" t="s">
        <v>94</v>
      </c>
      <c r="E375" s="2" t="s">
        <v>72</v>
      </c>
      <c r="F375" s="2" t="s">
        <v>73</v>
      </c>
      <c r="G375" s="2" t="s">
        <v>21</v>
      </c>
      <c r="H375" s="4">
        <v>106</v>
      </c>
      <c r="I375" s="4">
        <v>143077</v>
      </c>
      <c r="J375" s="4">
        <v>100139</v>
      </c>
      <c r="K375" s="4">
        <v>2575</v>
      </c>
      <c r="L375" s="4">
        <v>0.7</v>
      </c>
      <c r="M375" s="4">
        <v>34</v>
      </c>
      <c r="N375" s="4">
        <v>0</v>
      </c>
      <c r="O375" s="4">
        <v>8.5599999999999996E-2</v>
      </c>
    </row>
    <row r="376" spans="1:15">
      <c r="A376" s="2" t="s">
        <v>523</v>
      </c>
      <c r="B376" s="3">
        <v>46122</v>
      </c>
      <c r="C376" s="2" t="s">
        <v>50</v>
      </c>
      <c r="D376" s="2" t="s">
        <v>51</v>
      </c>
      <c r="E376" s="2" t="s">
        <v>47</v>
      </c>
      <c r="F376" s="2" t="s">
        <v>48</v>
      </c>
      <c r="G376" s="2" t="s">
        <v>25</v>
      </c>
      <c r="H376" s="4">
        <v>80</v>
      </c>
      <c r="I376" s="4">
        <v>66391</v>
      </c>
      <c r="J376" s="4">
        <v>43456</v>
      </c>
      <c r="K376" s="4">
        <v>1195</v>
      </c>
      <c r="L376" s="4">
        <v>2.1</v>
      </c>
      <c r="M376" s="4">
        <v>76</v>
      </c>
      <c r="N376" s="4">
        <v>2</v>
      </c>
      <c r="O376" s="4">
        <v>8.8900000000000007E-2</v>
      </c>
    </row>
    <row r="377" spans="1:15">
      <c r="A377" s="2" t="s">
        <v>524</v>
      </c>
      <c r="B377" s="3">
        <v>46141</v>
      </c>
      <c r="C377" s="2" t="s">
        <v>56</v>
      </c>
      <c r="D377" s="2" t="s">
        <v>57</v>
      </c>
      <c r="E377" s="2" t="s">
        <v>58</v>
      </c>
      <c r="F377" s="2" t="s">
        <v>59</v>
      </c>
      <c r="G377" s="2" t="s">
        <v>25</v>
      </c>
      <c r="H377" s="4">
        <v>98</v>
      </c>
      <c r="I377" s="4">
        <v>84617</v>
      </c>
      <c r="J377" s="4">
        <v>53234</v>
      </c>
      <c r="K377" s="4">
        <v>2539</v>
      </c>
      <c r="L377" s="4">
        <v>4.0999999999999996</v>
      </c>
      <c r="M377" s="4">
        <v>50</v>
      </c>
      <c r="N377" s="4">
        <v>0</v>
      </c>
      <c r="O377" s="4">
        <v>7.8100000000000003E-2</v>
      </c>
    </row>
    <row r="378" spans="1:15">
      <c r="A378" s="2" t="s">
        <v>525</v>
      </c>
      <c r="B378" s="3">
        <v>46130</v>
      </c>
      <c r="C378" s="2" t="s">
        <v>67</v>
      </c>
      <c r="D378" s="2" t="s">
        <v>68</v>
      </c>
      <c r="E378" s="2" t="s">
        <v>42</v>
      </c>
      <c r="F378" s="2" t="s">
        <v>43</v>
      </c>
      <c r="G378" s="2" t="s">
        <v>31</v>
      </c>
      <c r="H378" s="4">
        <v>86</v>
      </c>
      <c r="I378" s="4">
        <v>53127</v>
      </c>
      <c r="J378" s="4">
        <v>29696</v>
      </c>
      <c r="K378" s="4">
        <v>956</v>
      </c>
      <c r="L378" s="4">
        <v>2.7</v>
      </c>
      <c r="M378" s="4">
        <v>33</v>
      </c>
      <c r="N378" s="4">
        <v>2</v>
      </c>
      <c r="O378" s="4">
        <v>2.86E-2</v>
      </c>
    </row>
    <row r="379" spans="1:15">
      <c r="A379" s="2" t="s">
        <v>526</v>
      </c>
      <c r="B379" s="3">
        <v>46113</v>
      </c>
      <c r="C379" s="2" t="s">
        <v>206</v>
      </c>
      <c r="D379" s="2" t="s">
        <v>207</v>
      </c>
      <c r="E379" s="2" t="s">
        <v>72</v>
      </c>
      <c r="F379" s="2" t="s">
        <v>73</v>
      </c>
      <c r="G379" s="2" t="s">
        <v>25</v>
      </c>
      <c r="H379" s="4">
        <v>35</v>
      </c>
      <c r="I379" s="4">
        <v>31302</v>
      </c>
      <c r="J379" s="4">
        <v>19012</v>
      </c>
      <c r="K379" s="4">
        <v>563</v>
      </c>
      <c r="L379" s="4">
        <v>4.0999999999999996</v>
      </c>
      <c r="M379" s="4">
        <v>45</v>
      </c>
      <c r="N379" s="4">
        <v>0</v>
      </c>
      <c r="O379" s="4">
        <v>4.5100000000000001E-2</v>
      </c>
    </row>
    <row r="380" spans="1:15">
      <c r="A380" s="2" t="s">
        <v>527</v>
      </c>
      <c r="B380" s="3">
        <v>46116</v>
      </c>
      <c r="C380" s="2" t="s">
        <v>102</v>
      </c>
      <c r="D380" s="2" t="s">
        <v>103</v>
      </c>
      <c r="E380" s="2" t="s">
        <v>29</v>
      </c>
      <c r="F380" s="2" t="s">
        <v>30</v>
      </c>
      <c r="G380" s="2" t="s">
        <v>21</v>
      </c>
      <c r="H380" s="4">
        <v>64</v>
      </c>
      <c r="I380" s="4">
        <v>84381</v>
      </c>
      <c r="J380" s="4">
        <v>60461</v>
      </c>
      <c r="K380" s="4">
        <v>1519</v>
      </c>
      <c r="L380" s="4">
        <v>4.3</v>
      </c>
      <c r="M380" s="4">
        <v>36</v>
      </c>
      <c r="N380" s="4">
        <v>1</v>
      </c>
      <c r="O380" s="4">
        <v>9.1200000000000003E-2</v>
      </c>
    </row>
    <row r="381" spans="1:15">
      <c r="A381" s="2" t="s">
        <v>528</v>
      </c>
      <c r="B381" s="3">
        <v>46140</v>
      </c>
      <c r="C381" s="2" t="s">
        <v>323</v>
      </c>
      <c r="D381" s="2" t="s">
        <v>324</v>
      </c>
      <c r="E381" s="2" t="s">
        <v>29</v>
      </c>
      <c r="F381" s="2" t="s">
        <v>30</v>
      </c>
      <c r="G381" s="2" t="s">
        <v>35</v>
      </c>
      <c r="H381" s="4">
        <v>30</v>
      </c>
      <c r="I381" s="4">
        <v>60486</v>
      </c>
      <c r="J381" s="4">
        <v>44252</v>
      </c>
      <c r="K381" s="4">
        <v>1089</v>
      </c>
      <c r="L381" s="4">
        <v>1.1000000000000001</v>
      </c>
      <c r="M381" s="4">
        <v>47</v>
      </c>
      <c r="N381" s="4">
        <v>0</v>
      </c>
      <c r="O381" s="4">
        <v>5.6899999999999999E-2</v>
      </c>
    </row>
    <row r="382" spans="1:15">
      <c r="A382" s="2" t="s">
        <v>529</v>
      </c>
      <c r="B382" s="3">
        <v>46118</v>
      </c>
      <c r="C382" s="2" t="s">
        <v>283</v>
      </c>
      <c r="D382" s="2" t="s">
        <v>284</v>
      </c>
      <c r="E382" s="2" t="s">
        <v>42</v>
      </c>
      <c r="F382" s="2" t="s">
        <v>43</v>
      </c>
      <c r="G382" s="2" t="s">
        <v>35</v>
      </c>
      <c r="H382" s="4">
        <v>109</v>
      </c>
      <c r="I382" s="4">
        <v>219433</v>
      </c>
      <c r="J382" s="4">
        <v>160784</v>
      </c>
      <c r="K382" s="4">
        <v>6583</v>
      </c>
      <c r="L382" s="4">
        <v>2.6</v>
      </c>
      <c r="M382" s="4">
        <v>29</v>
      </c>
      <c r="N382" s="4">
        <v>0</v>
      </c>
      <c r="O382" s="4">
        <v>5.8299999999999998E-2</v>
      </c>
    </row>
    <row r="383" spans="1:15">
      <c r="A383" s="2" t="s">
        <v>530</v>
      </c>
      <c r="B383" s="3">
        <v>46131</v>
      </c>
      <c r="C383" s="2" t="s">
        <v>50</v>
      </c>
      <c r="D383" s="2" t="s">
        <v>51</v>
      </c>
      <c r="E383" s="2" t="s">
        <v>47</v>
      </c>
      <c r="F383" s="2" t="s">
        <v>48</v>
      </c>
      <c r="G383" s="2" t="s">
        <v>25</v>
      </c>
      <c r="H383" s="4">
        <v>61</v>
      </c>
      <c r="I383" s="4">
        <v>54136</v>
      </c>
      <c r="J383" s="4">
        <v>33135</v>
      </c>
      <c r="K383" s="4">
        <v>974</v>
      </c>
      <c r="L383" s="4">
        <v>3.3</v>
      </c>
      <c r="M383" s="4">
        <v>68</v>
      </c>
      <c r="N383" s="4">
        <v>0</v>
      </c>
      <c r="O383" s="4">
        <v>5.2400000000000002E-2</v>
      </c>
    </row>
    <row r="384" spans="1:15">
      <c r="A384" s="2" t="s">
        <v>531</v>
      </c>
      <c r="B384" s="3">
        <v>46129</v>
      </c>
      <c r="C384" s="2" t="s">
        <v>129</v>
      </c>
      <c r="D384" s="2" t="s">
        <v>130</v>
      </c>
      <c r="E384" s="2" t="s">
        <v>58</v>
      </c>
      <c r="F384" s="2" t="s">
        <v>59</v>
      </c>
      <c r="G384" s="2" t="s">
        <v>21</v>
      </c>
      <c r="H384" s="4">
        <v>63</v>
      </c>
      <c r="I384" s="4">
        <v>85138</v>
      </c>
      <c r="J384" s="4">
        <v>59516</v>
      </c>
      <c r="K384" s="4">
        <v>1532</v>
      </c>
      <c r="L384" s="4">
        <v>4.4000000000000004</v>
      </c>
      <c r="M384" s="4">
        <v>42</v>
      </c>
      <c r="N384" s="4">
        <v>1</v>
      </c>
      <c r="O384" s="4">
        <v>6.8599999999999994E-2</v>
      </c>
    </row>
    <row r="385" spans="1:15">
      <c r="A385" s="2" t="s">
        <v>532</v>
      </c>
      <c r="B385" s="3">
        <v>46113</v>
      </c>
      <c r="C385" s="2" t="s">
        <v>37</v>
      </c>
      <c r="D385" s="2" t="s">
        <v>38</v>
      </c>
      <c r="E385" s="2" t="s">
        <v>29</v>
      </c>
      <c r="F385" s="2" t="s">
        <v>30</v>
      </c>
      <c r="G385" s="2" t="s">
        <v>35</v>
      </c>
      <c r="H385" s="4">
        <v>37</v>
      </c>
      <c r="I385" s="4">
        <v>77565</v>
      </c>
      <c r="J385" s="4">
        <v>54578</v>
      </c>
      <c r="K385" s="4">
        <v>1396</v>
      </c>
      <c r="L385" s="4">
        <v>1.2</v>
      </c>
      <c r="M385" s="4">
        <v>43</v>
      </c>
      <c r="N385" s="4">
        <v>0</v>
      </c>
      <c r="O385" s="4">
        <v>1.9400000000000001E-2</v>
      </c>
    </row>
    <row r="386" spans="1:15">
      <c r="A386" s="2" t="s">
        <v>533</v>
      </c>
      <c r="B386" s="3">
        <v>46126</v>
      </c>
      <c r="C386" s="2" t="s">
        <v>102</v>
      </c>
      <c r="D386" s="2" t="s">
        <v>103</v>
      </c>
      <c r="E386" s="2" t="s">
        <v>29</v>
      </c>
      <c r="F386" s="2" t="s">
        <v>30</v>
      </c>
      <c r="G386" s="2" t="s">
        <v>31</v>
      </c>
      <c r="H386" s="4">
        <v>76</v>
      </c>
      <c r="I386" s="4">
        <v>46966</v>
      </c>
      <c r="J386" s="4">
        <v>26243</v>
      </c>
      <c r="K386" s="4">
        <v>845</v>
      </c>
      <c r="L386" s="4">
        <v>1.6</v>
      </c>
      <c r="M386" s="4">
        <v>52</v>
      </c>
      <c r="N386" s="4">
        <v>0</v>
      </c>
      <c r="O386" s="4">
        <v>5.1499999999999997E-2</v>
      </c>
    </row>
    <row r="387" spans="1:15">
      <c r="A387" s="2" t="s">
        <v>534</v>
      </c>
      <c r="B387" s="3">
        <v>46114</v>
      </c>
      <c r="C387" s="2" t="s">
        <v>162</v>
      </c>
      <c r="D387" s="2" t="s">
        <v>163</v>
      </c>
      <c r="E387" s="2" t="s">
        <v>29</v>
      </c>
      <c r="F387" s="2" t="s">
        <v>30</v>
      </c>
      <c r="G387" s="2" t="s">
        <v>35</v>
      </c>
      <c r="H387" s="4">
        <v>43</v>
      </c>
      <c r="I387" s="4">
        <v>88046</v>
      </c>
      <c r="J387" s="4">
        <v>63429</v>
      </c>
      <c r="K387" s="4">
        <v>1585</v>
      </c>
      <c r="L387" s="4">
        <v>2</v>
      </c>
      <c r="M387" s="4">
        <v>44</v>
      </c>
      <c r="N387" s="4">
        <v>1</v>
      </c>
      <c r="O387" s="4">
        <v>1.89E-2</v>
      </c>
    </row>
    <row r="388" spans="1:15">
      <c r="A388" s="2" t="s">
        <v>535</v>
      </c>
      <c r="B388" s="3">
        <v>46113</v>
      </c>
      <c r="C388" s="2" t="s">
        <v>172</v>
      </c>
      <c r="D388" s="2" t="s">
        <v>173</v>
      </c>
      <c r="E388" s="2" t="s">
        <v>47</v>
      </c>
      <c r="F388" s="2" t="s">
        <v>48</v>
      </c>
      <c r="G388" s="2" t="s">
        <v>31</v>
      </c>
      <c r="H388" s="4">
        <v>92</v>
      </c>
      <c r="I388" s="4">
        <v>56224</v>
      </c>
      <c r="J388" s="4">
        <v>31768</v>
      </c>
      <c r="K388" s="4">
        <v>1012</v>
      </c>
      <c r="L388" s="4">
        <v>3.6</v>
      </c>
      <c r="M388" s="4">
        <v>50</v>
      </c>
      <c r="N388" s="4">
        <v>0</v>
      </c>
      <c r="O388" s="4">
        <v>6.2E-2</v>
      </c>
    </row>
    <row r="389" spans="1:15">
      <c r="A389" s="2" t="s">
        <v>536</v>
      </c>
      <c r="B389" s="3">
        <v>46133</v>
      </c>
      <c r="C389" s="2" t="s">
        <v>45</v>
      </c>
      <c r="D389" s="2" t="s">
        <v>46</v>
      </c>
      <c r="E389" s="2" t="s">
        <v>47</v>
      </c>
      <c r="F389" s="2" t="s">
        <v>48</v>
      </c>
      <c r="G389" s="2" t="s">
        <v>25</v>
      </c>
      <c r="H389" s="4">
        <v>85</v>
      </c>
      <c r="I389" s="4">
        <v>73244</v>
      </c>
      <c r="J389" s="4">
        <v>46172</v>
      </c>
      <c r="K389" s="4">
        <v>2197</v>
      </c>
      <c r="L389" s="4">
        <v>1.4</v>
      </c>
      <c r="M389" s="4">
        <v>57</v>
      </c>
      <c r="N389" s="4">
        <v>1</v>
      </c>
      <c r="O389" s="4">
        <v>6.8199999999999997E-2</v>
      </c>
    </row>
    <row r="390" spans="1:15">
      <c r="A390" s="2" t="s">
        <v>537</v>
      </c>
      <c r="B390" s="3">
        <v>46125</v>
      </c>
      <c r="C390" s="2" t="s">
        <v>123</v>
      </c>
      <c r="D390" s="2" t="s">
        <v>124</v>
      </c>
      <c r="E390" s="2" t="s">
        <v>47</v>
      </c>
      <c r="F390" s="2" t="s">
        <v>48</v>
      </c>
      <c r="G390" s="2" t="s">
        <v>31</v>
      </c>
      <c r="H390" s="4">
        <v>39</v>
      </c>
      <c r="I390" s="4">
        <v>23383</v>
      </c>
      <c r="J390" s="4">
        <v>13467</v>
      </c>
      <c r="K390" s="4">
        <v>421</v>
      </c>
      <c r="L390" s="4">
        <v>3.2</v>
      </c>
      <c r="M390" s="4">
        <v>80</v>
      </c>
      <c r="N390" s="4">
        <v>0</v>
      </c>
      <c r="O390" s="4">
        <v>7.9699999999999993E-2</v>
      </c>
    </row>
    <row r="391" spans="1:15">
      <c r="A391" s="2" t="s">
        <v>538</v>
      </c>
      <c r="B391" s="3">
        <v>46141</v>
      </c>
      <c r="C391" s="2" t="s">
        <v>89</v>
      </c>
      <c r="D391" s="2" t="s">
        <v>90</v>
      </c>
      <c r="E391" s="2" t="s">
        <v>72</v>
      </c>
      <c r="F391" s="2" t="s">
        <v>73</v>
      </c>
      <c r="G391" s="2" t="s">
        <v>31</v>
      </c>
      <c r="H391" s="4">
        <v>108</v>
      </c>
      <c r="I391" s="4">
        <v>65328</v>
      </c>
      <c r="J391" s="4">
        <v>37293</v>
      </c>
      <c r="K391" s="4">
        <v>1176</v>
      </c>
      <c r="L391" s="4">
        <v>3.8</v>
      </c>
      <c r="M391" s="4">
        <v>54</v>
      </c>
      <c r="N391" s="4">
        <v>3</v>
      </c>
      <c r="O391" s="4">
        <v>4.3799999999999999E-2</v>
      </c>
    </row>
    <row r="392" spans="1:15">
      <c r="A392" s="2" t="s">
        <v>539</v>
      </c>
      <c r="B392" s="3">
        <v>46139</v>
      </c>
      <c r="C392" s="2" t="s">
        <v>70</v>
      </c>
      <c r="D392" s="2" t="s">
        <v>71</v>
      </c>
      <c r="E392" s="2" t="s">
        <v>72</v>
      </c>
      <c r="F392" s="2" t="s">
        <v>73</v>
      </c>
      <c r="G392" s="2" t="s">
        <v>31</v>
      </c>
      <c r="H392" s="4">
        <v>81</v>
      </c>
      <c r="I392" s="4">
        <v>46497</v>
      </c>
      <c r="J392" s="4">
        <v>27970</v>
      </c>
      <c r="K392" s="4">
        <v>837</v>
      </c>
      <c r="L392" s="4">
        <v>5.0999999999999996</v>
      </c>
      <c r="M392" s="4">
        <v>42</v>
      </c>
      <c r="N392" s="4">
        <v>2</v>
      </c>
      <c r="O392" s="4">
        <v>9.4200000000000006E-2</v>
      </c>
    </row>
    <row r="393" spans="1:15">
      <c r="A393" s="2" t="s">
        <v>540</v>
      </c>
      <c r="B393" s="3">
        <v>46122</v>
      </c>
      <c r="C393" s="2" t="s">
        <v>70</v>
      </c>
      <c r="D393" s="2" t="s">
        <v>71</v>
      </c>
      <c r="E393" s="2" t="s">
        <v>72</v>
      </c>
      <c r="F393" s="2" t="s">
        <v>73</v>
      </c>
      <c r="G393" s="2" t="s">
        <v>31</v>
      </c>
      <c r="H393" s="4">
        <v>132</v>
      </c>
      <c r="I393" s="4">
        <v>78717</v>
      </c>
      <c r="J393" s="4">
        <v>45580</v>
      </c>
      <c r="K393" s="4">
        <v>2362</v>
      </c>
      <c r="L393" s="4">
        <v>3.3</v>
      </c>
      <c r="M393" s="4">
        <v>44</v>
      </c>
      <c r="N393" s="4">
        <v>4</v>
      </c>
      <c r="O393" s="4">
        <v>5.4399999999999997E-2</v>
      </c>
    </row>
    <row r="394" spans="1:15">
      <c r="A394" s="2" t="s">
        <v>541</v>
      </c>
      <c r="B394" s="3">
        <v>46134</v>
      </c>
      <c r="C394" s="2" t="s">
        <v>364</v>
      </c>
      <c r="D394" s="2" t="s">
        <v>365</v>
      </c>
      <c r="E394" s="2" t="s">
        <v>29</v>
      </c>
      <c r="F394" s="2" t="s">
        <v>30</v>
      </c>
      <c r="G394" s="2" t="s">
        <v>21</v>
      </c>
      <c r="H394" s="4">
        <v>55</v>
      </c>
      <c r="I394" s="4">
        <v>69557</v>
      </c>
      <c r="J394" s="4">
        <v>51959</v>
      </c>
      <c r="K394" s="4">
        <v>2087</v>
      </c>
      <c r="L394" s="4">
        <v>3.8</v>
      </c>
      <c r="M394" s="4">
        <v>37</v>
      </c>
      <c r="N394" s="4">
        <v>4</v>
      </c>
      <c r="O394" s="4">
        <v>7.0499999999999993E-2</v>
      </c>
    </row>
    <row r="395" spans="1:15">
      <c r="A395" s="2" t="s">
        <v>542</v>
      </c>
      <c r="B395" s="3">
        <v>46134</v>
      </c>
      <c r="C395" s="2" t="s">
        <v>83</v>
      </c>
      <c r="D395" s="2" t="s">
        <v>84</v>
      </c>
      <c r="E395" s="2" t="s">
        <v>12</v>
      </c>
      <c r="F395" s="2" t="s">
        <v>20</v>
      </c>
      <c r="G395" s="2" t="s">
        <v>21</v>
      </c>
      <c r="H395" s="4">
        <v>86</v>
      </c>
      <c r="I395" s="4">
        <v>125078</v>
      </c>
      <c r="J395" s="4">
        <v>81245</v>
      </c>
      <c r="K395" s="4">
        <v>2251</v>
      </c>
      <c r="L395" s="4">
        <v>2.2000000000000002</v>
      </c>
      <c r="M395" s="4">
        <v>79</v>
      </c>
      <c r="N395" s="4">
        <v>0</v>
      </c>
      <c r="O395" s="4">
        <v>1.47E-2</v>
      </c>
    </row>
    <row r="396" spans="1:15">
      <c r="A396" s="2" t="s">
        <v>543</v>
      </c>
      <c r="B396" s="3">
        <v>46125</v>
      </c>
      <c r="C396" s="2" t="s">
        <v>18</v>
      </c>
      <c r="D396" s="2" t="s">
        <v>19</v>
      </c>
      <c r="E396" s="2" t="s">
        <v>12</v>
      </c>
      <c r="F396" s="2" t="s">
        <v>20</v>
      </c>
      <c r="G396" s="2" t="s">
        <v>21</v>
      </c>
      <c r="H396" s="4">
        <v>44</v>
      </c>
      <c r="I396" s="4">
        <v>55582</v>
      </c>
      <c r="J396" s="4">
        <v>41567</v>
      </c>
      <c r="K396" s="4">
        <v>1667</v>
      </c>
      <c r="L396" s="4">
        <v>3.6</v>
      </c>
      <c r="M396" s="4">
        <v>47</v>
      </c>
      <c r="N396" s="4">
        <v>3</v>
      </c>
      <c r="O396" s="4">
        <v>7.5999999999999998E-2</v>
      </c>
    </row>
    <row r="397" spans="1:15">
      <c r="A397" s="2" t="s">
        <v>544</v>
      </c>
      <c r="B397" s="3">
        <v>46122</v>
      </c>
      <c r="C397" s="2" t="s">
        <v>114</v>
      </c>
      <c r="D397" s="2" t="s">
        <v>115</v>
      </c>
      <c r="E397" s="2" t="s">
        <v>72</v>
      </c>
      <c r="F397" s="2" t="s">
        <v>73</v>
      </c>
      <c r="G397" s="2" t="s">
        <v>21</v>
      </c>
      <c r="H397" s="4">
        <v>74</v>
      </c>
      <c r="I397" s="4">
        <v>101117</v>
      </c>
      <c r="J397" s="4">
        <v>69908</v>
      </c>
      <c r="K397" s="4">
        <v>1820</v>
      </c>
      <c r="L397" s="4">
        <v>4.8</v>
      </c>
      <c r="M397" s="4">
        <v>53</v>
      </c>
      <c r="N397" s="4">
        <v>2</v>
      </c>
      <c r="O397" s="4">
        <v>4.7300000000000002E-2</v>
      </c>
    </row>
    <row r="398" spans="1:15">
      <c r="A398" s="2" t="s">
        <v>545</v>
      </c>
      <c r="B398" s="3">
        <v>46119</v>
      </c>
      <c r="C398" s="2" t="s">
        <v>132</v>
      </c>
      <c r="D398" s="2" t="s">
        <v>133</v>
      </c>
      <c r="E398" s="2" t="s">
        <v>72</v>
      </c>
      <c r="F398" s="2" t="s">
        <v>73</v>
      </c>
      <c r="G398" s="2" t="s">
        <v>21</v>
      </c>
      <c r="H398" s="4">
        <v>43</v>
      </c>
      <c r="I398" s="4">
        <v>59088</v>
      </c>
      <c r="J398" s="4">
        <v>40622</v>
      </c>
      <c r="K398" s="4">
        <v>1064</v>
      </c>
      <c r="L398" s="4">
        <v>3.5</v>
      </c>
      <c r="M398" s="4">
        <v>48</v>
      </c>
      <c r="N398" s="4">
        <v>0</v>
      </c>
      <c r="O398" s="4">
        <v>6.9099999999999995E-2</v>
      </c>
    </row>
    <row r="399" spans="1:15">
      <c r="A399" s="2" t="s">
        <v>546</v>
      </c>
      <c r="B399" s="3">
        <v>46123</v>
      </c>
      <c r="C399" s="2" t="s">
        <v>83</v>
      </c>
      <c r="D399" s="2" t="s">
        <v>84</v>
      </c>
      <c r="E399" s="2" t="s">
        <v>12</v>
      </c>
      <c r="F399" s="2" t="s">
        <v>20</v>
      </c>
      <c r="G399" s="2" t="s">
        <v>21</v>
      </c>
      <c r="H399" s="4">
        <v>36</v>
      </c>
      <c r="I399" s="4">
        <v>49821</v>
      </c>
      <c r="J399" s="4">
        <v>34009</v>
      </c>
      <c r="K399" s="4">
        <v>897</v>
      </c>
      <c r="L399" s="4">
        <v>0.8</v>
      </c>
      <c r="M399" s="4">
        <v>68</v>
      </c>
      <c r="N399" s="4">
        <v>0</v>
      </c>
      <c r="O399" s="4">
        <v>6.25E-2</v>
      </c>
    </row>
    <row r="400" spans="1:15">
      <c r="A400" s="2" t="s">
        <v>547</v>
      </c>
      <c r="B400" s="3">
        <v>46139</v>
      </c>
      <c r="C400" s="2" t="s">
        <v>23</v>
      </c>
      <c r="D400" s="2" t="s">
        <v>24</v>
      </c>
      <c r="E400" s="2" t="s">
        <v>12</v>
      </c>
      <c r="F400" s="2" t="s">
        <v>20</v>
      </c>
      <c r="G400" s="2" t="s">
        <v>21</v>
      </c>
      <c r="H400" s="4">
        <v>112</v>
      </c>
      <c r="I400" s="4">
        <v>159928</v>
      </c>
      <c r="J400" s="4">
        <v>105807</v>
      </c>
      <c r="K400" s="4">
        <v>2879</v>
      </c>
      <c r="L400" s="4">
        <v>4.0999999999999996</v>
      </c>
      <c r="M400" s="4">
        <v>63</v>
      </c>
      <c r="N400" s="4">
        <v>0</v>
      </c>
      <c r="O400" s="4">
        <v>3.2599999999999997E-2</v>
      </c>
    </row>
    <row r="401" spans="1:15">
      <c r="A401" s="2" t="s">
        <v>548</v>
      </c>
      <c r="B401" s="3">
        <v>46136</v>
      </c>
      <c r="C401" s="2" t="s">
        <v>140</v>
      </c>
      <c r="D401" s="2" t="s">
        <v>141</v>
      </c>
      <c r="E401" s="2" t="s">
        <v>42</v>
      </c>
      <c r="F401" s="2" t="s">
        <v>43</v>
      </c>
      <c r="G401" s="2" t="s">
        <v>25</v>
      </c>
      <c r="H401" s="4">
        <v>66</v>
      </c>
      <c r="I401" s="4">
        <v>58940</v>
      </c>
      <c r="J401" s="4">
        <v>35852</v>
      </c>
      <c r="K401" s="4">
        <v>1061</v>
      </c>
      <c r="L401" s="4">
        <v>2.5</v>
      </c>
      <c r="M401" s="4">
        <v>60</v>
      </c>
      <c r="N401" s="4">
        <v>1</v>
      </c>
      <c r="O401" s="4">
        <v>3.1300000000000001E-2</v>
      </c>
    </row>
    <row r="402" spans="1:15">
      <c r="A402" s="2" t="s">
        <v>549</v>
      </c>
      <c r="B402" s="3">
        <v>46126</v>
      </c>
      <c r="C402" s="2" t="s">
        <v>178</v>
      </c>
      <c r="D402" s="2" t="s">
        <v>179</v>
      </c>
      <c r="E402" s="2" t="s">
        <v>12</v>
      </c>
      <c r="F402" s="2" t="s">
        <v>20</v>
      </c>
      <c r="G402" s="2" t="s">
        <v>35</v>
      </c>
      <c r="H402" s="4">
        <v>48</v>
      </c>
      <c r="I402" s="4">
        <v>101010</v>
      </c>
      <c r="J402" s="4">
        <v>70804</v>
      </c>
      <c r="K402" s="4">
        <v>1818</v>
      </c>
      <c r="L402" s="4">
        <v>3.1</v>
      </c>
      <c r="M402" s="4">
        <v>56</v>
      </c>
      <c r="N402" s="4">
        <v>0</v>
      </c>
      <c r="O402" s="4">
        <v>1.5599999999999999E-2</v>
      </c>
    </row>
    <row r="403" spans="1:15">
      <c r="A403" s="2" t="s">
        <v>550</v>
      </c>
      <c r="B403" s="3">
        <v>46139</v>
      </c>
      <c r="C403" s="2" t="s">
        <v>53</v>
      </c>
      <c r="D403" s="2" t="s">
        <v>54</v>
      </c>
      <c r="E403" s="2" t="s">
        <v>12</v>
      </c>
      <c r="F403" s="2" t="s">
        <v>20</v>
      </c>
      <c r="G403" s="2" t="s">
        <v>25</v>
      </c>
      <c r="H403" s="4">
        <v>48</v>
      </c>
      <c r="I403" s="4">
        <v>42640</v>
      </c>
      <c r="J403" s="4">
        <v>26074</v>
      </c>
      <c r="K403" s="4">
        <v>768</v>
      </c>
      <c r="L403" s="4">
        <v>4.5</v>
      </c>
      <c r="M403" s="4">
        <v>57</v>
      </c>
      <c r="N403" s="4">
        <v>0</v>
      </c>
      <c r="O403" s="4">
        <v>5.1499999999999997E-2</v>
      </c>
    </row>
    <row r="404" spans="1:15">
      <c r="A404" s="2" t="s">
        <v>551</v>
      </c>
      <c r="B404" s="3">
        <v>46130</v>
      </c>
      <c r="C404" s="2" t="s">
        <v>64</v>
      </c>
      <c r="D404" s="2" t="s">
        <v>65</v>
      </c>
      <c r="E404" s="2" t="s">
        <v>58</v>
      </c>
      <c r="F404" s="2" t="s">
        <v>59</v>
      </c>
      <c r="G404" s="2" t="s">
        <v>31</v>
      </c>
      <c r="H404" s="4">
        <v>31</v>
      </c>
      <c r="I404" s="4">
        <v>19871</v>
      </c>
      <c r="J404" s="4">
        <v>10704</v>
      </c>
      <c r="K404" s="4">
        <v>358</v>
      </c>
      <c r="L404" s="4">
        <v>1.6</v>
      </c>
      <c r="M404" s="4">
        <v>44</v>
      </c>
      <c r="N404" s="4">
        <v>0</v>
      </c>
      <c r="O404" s="4">
        <v>1.6199999999999999E-2</v>
      </c>
    </row>
    <row r="405" spans="1:15">
      <c r="A405" s="2" t="s">
        <v>552</v>
      </c>
      <c r="B405" s="3">
        <v>46138</v>
      </c>
      <c r="C405" s="2" t="s">
        <v>75</v>
      </c>
      <c r="D405" s="2" t="s">
        <v>76</v>
      </c>
      <c r="E405" s="2" t="s">
        <v>42</v>
      </c>
      <c r="F405" s="2" t="s">
        <v>43</v>
      </c>
      <c r="G405" s="2" t="s">
        <v>35</v>
      </c>
      <c r="H405" s="4">
        <v>92</v>
      </c>
      <c r="I405" s="4">
        <v>174811</v>
      </c>
      <c r="J405" s="4">
        <v>135708</v>
      </c>
      <c r="K405" s="4">
        <v>3147</v>
      </c>
      <c r="L405" s="4">
        <v>2.9</v>
      </c>
      <c r="M405" s="4">
        <v>59</v>
      </c>
      <c r="N405" s="4">
        <v>2</v>
      </c>
      <c r="O405" s="4">
        <v>8.9399999999999993E-2</v>
      </c>
    </row>
    <row r="406" spans="1:15">
      <c r="A406" s="2" t="s">
        <v>553</v>
      </c>
      <c r="B406" s="3">
        <v>46139</v>
      </c>
      <c r="C406" s="2" t="s">
        <v>172</v>
      </c>
      <c r="D406" s="2" t="s">
        <v>173</v>
      </c>
      <c r="E406" s="2" t="s">
        <v>47</v>
      </c>
      <c r="F406" s="2" t="s">
        <v>48</v>
      </c>
      <c r="G406" s="2" t="s">
        <v>31</v>
      </c>
      <c r="H406" s="4">
        <v>107</v>
      </c>
      <c r="I406" s="4">
        <v>64629</v>
      </c>
      <c r="J406" s="4">
        <v>36948</v>
      </c>
      <c r="K406" s="4">
        <v>1163</v>
      </c>
      <c r="L406" s="4">
        <v>0.7</v>
      </c>
      <c r="M406" s="4">
        <v>54</v>
      </c>
      <c r="N406" s="4">
        <v>0</v>
      </c>
      <c r="O406" s="4">
        <v>7.2900000000000006E-2</v>
      </c>
    </row>
    <row r="407" spans="1:15">
      <c r="A407" s="2" t="s">
        <v>554</v>
      </c>
      <c r="B407" s="3">
        <v>46123</v>
      </c>
      <c r="C407" s="2" t="s">
        <v>323</v>
      </c>
      <c r="D407" s="2" t="s">
        <v>324</v>
      </c>
      <c r="E407" s="2" t="s">
        <v>29</v>
      </c>
      <c r="F407" s="2" t="s">
        <v>30</v>
      </c>
      <c r="G407" s="2" t="s">
        <v>21</v>
      </c>
      <c r="H407" s="4">
        <v>97</v>
      </c>
      <c r="I407" s="4">
        <v>141550</v>
      </c>
      <c r="J407" s="4">
        <v>91636</v>
      </c>
      <c r="K407" s="4">
        <v>2548</v>
      </c>
      <c r="L407" s="4">
        <v>2.6</v>
      </c>
      <c r="M407" s="4">
        <v>52</v>
      </c>
      <c r="N407" s="4">
        <v>0</v>
      </c>
      <c r="O407" s="4">
        <v>1.14E-2</v>
      </c>
    </row>
    <row r="408" spans="1:15">
      <c r="A408" s="2" t="s">
        <v>555</v>
      </c>
      <c r="B408" s="3">
        <v>46141</v>
      </c>
      <c r="C408" s="2" t="s">
        <v>152</v>
      </c>
      <c r="D408" s="2" t="s">
        <v>153</v>
      </c>
      <c r="E408" s="2" t="s">
        <v>72</v>
      </c>
      <c r="F408" s="2" t="s">
        <v>73</v>
      </c>
      <c r="G408" s="2" t="s">
        <v>31</v>
      </c>
      <c r="H408" s="4">
        <v>105</v>
      </c>
      <c r="I408" s="4">
        <v>65022</v>
      </c>
      <c r="J408" s="4">
        <v>36257</v>
      </c>
      <c r="K408" s="4">
        <v>1170</v>
      </c>
      <c r="L408" s="4">
        <v>4.3</v>
      </c>
      <c r="M408" s="4">
        <v>46</v>
      </c>
      <c r="N408" s="4">
        <v>3</v>
      </c>
      <c r="O408" s="4">
        <v>2.0899999999999998E-2</v>
      </c>
    </row>
    <row r="409" spans="1:15">
      <c r="A409" s="2" t="s">
        <v>556</v>
      </c>
      <c r="B409" s="3">
        <v>46125</v>
      </c>
      <c r="C409" s="2" t="s">
        <v>23</v>
      </c>
      <c r="D409" s="2" t="s">
        <v>24</v>
      </c>
      <c r="E409" s="2" t="s">
        <v>12</v>
      </c>
      <c r="F409" s="2" t="s">
        <v>20</v>
      </c>
      <c r="G409" s="2" t="s">
        <v>31</v>
      </c>
      <c r="H409" s="4">
        <v>79</v>
      </c>
      <c r="I409" s="4">
        <v>48505</v>
      </c>
      <c r="J409" s="4">
        <v>27279</v>
      </c>
      <c r="K409" s="4">
        <v>873</v>
      </c>
      <c r="L409" s="4">
        <v>2.8</v>
      </c>
      <c r="M409" s="4">
        <v>72</v>
      </c>
      <c r="N409" s="4">
        <v>2</v>
      </c>
      <c r="O409" s="4">
        <v>3.2300000000000002E-2</v>
      </c>
    </row>
    <row r="410" spans="1:15">
      <c r="A410" s="2" t="s">
        <v>557</v>
      </c>
      <c r="B410" s="3">
        <v>46122</v>
      </c>
      <c r="C410" s="2" t="s">
        <v>89</v>
      </c>
      <c r="D410" s="2" t="s">
        <v>90</v>
      </c>
      <c r="E410" s="2" t="s">
        <v>72</v>
      </c>
      <c r="F410" s="2" t="s">
        <v>73</v>
      </c>
      <c r="G410" s="2" t="s">
        <v>21</v>
      </c>
      <c r="H410" s="4">
        <v>45</v>
      </c>
      <c r="I410" s="4">
        <v>53626</v>
      </c>
      <c r="J410" s="4">
        <v>42512</v>
      </c>
      <c r="K410" s="4">
        <v>1609</v>
      </c>
      <c r="L410" s="4">
        <v>3.9</v>
      </c>
      <c r="M410" s="4">
        <v>38</v>
      </c>
      <c r="N410" s="4">
        <v>3</v>
      </c>
      <c r="O410" s="4">
        <v>0.126</v>
      </c>
    </row>
    <row r="411" spans="1:15">
      <c r="A411" s="2" t="s">
        <v>558</v>
      </c>
      <c r="B411" s="3">
        <v>46140</v>
      </c>
      <c r="C411" s="2" t="s">
        <v>105</v>
      </c>
      <c r="D411" s="2" t="s">
        <v>106</v>
      </c>
      <c r="E411" s="2" t="s">
        <v>12</v>
      </c>
      <c r="F411" s="2" t="s">
        <v>20</v>
      </c>
      <c r="G411" s="2" t="s">
        <v>21</v>
      </c>
      <c r="H411" s="4">
        <v>43</v>
      </c>
      <c r="I411" s="4">
        <v>58531</v>
      </c>
      <c r="J411" s="4">
        <v>40622</v>
      </c>
      <c r="K411" s="4">
        <v>1054</v>
      </c>
      <c r="L411" s="4">
        <v>1.6</v>
      </c>
      <c r="M411" s="4">
        <v>51</v>
      </c>
      <c r="N411" s="4">
        <v>1</v>
      </c>
      <c r="O411" s="4">
        <v>5.4600000000000003E-2</v>
      </c>
    </row>
    <row r="412" spans="1:15">
      <c r="A412" s="2" t="s">
        <v>559</v>
      </c>
      <c r="B412" s="3">
        <v>46137</v>
      </c>
      <c r="C412" s="2" t="s">
        <v>126</v>
      </c>
      <c r="D412" s="2" t="s">
        <v>127</v>
      </c>
      <c r="E412" s="2" t="s">
        <v>58</v>
      </c>
      <c r="F412" s="2" t="s">
        <v>59</v>
      </c>
      <c r="G412" s="2" t="s">
        <v>21</v>
      </c>
      <c r="H412" s="4">
        <v>42</v>
      </c>
      <c r="I412" s="4">
        <v>57253</v>
      </c>
      <c r="J412" s="4">
        <v>39678</v>
      </c>
      <c r="K412" s="4">
        <v>1031</v>
      </c>
      <c r="L412" s="4">
        <v>3.5</v>
      </c>
      <c r="M412" s="4">
        <v>51</v>
      </c>
      <c r="N412" s="4">
        <v>1</v>
      </c>
      <c r="O412" s="4">
        <v>5.2699999999999997E-2</v>
      </c>
    </row>
    <row r="413" spans="1:15">
      <c r="A413" s="2" t="s">
        <v>560</v>
      </c>
      <c r="B413" s="3">
        <v>46139</v>
      </c>
      <c r="C413" s="2" t="s">
        <v>89</v>
      </c>
      <c r="D413" s="2" t="s">
        <v>90</v>
      </c>
      <c r="E413" s="2" t="s">
        <v>72</v>
      </c>
      <c r="F413" s="2" t="s">
        <v>73</v>
      </c>
      <c r="G413" s="2" t="s">
        <v>35</v>
      </c>
      <c r="H413" s="4">
        <v>70</v>
      </c>
      <c r="I413" s="4">
        <v>138568</v>
      </c>
      <c r="J413" s="4">
        <v>103256</v>
      </c>
      <c r="K413" s="4">
        <v>2494</v>
      </c>
      <c r="L413" s="4">
        <v>1.9</v>
      </c>
      <c r="M413" s="4">
        <v>34</v>
      </c>
      <c r="N413" s="4">
        <v>2</v>
      </c>
      <c r="O413" s="4">
        <v>4.5499999999999999E-2</v>
      </c>
    </row>
    <row r="414" spans="1:15">
      <c r="A414" s="2" t="s">
        <v>561</v>
      </c>
      <c r="B414" s="3">
        <v>46123</v>
      </c>
      <c r="C414" s="2" t="s">
        <v>102</v>
      </c>
      <c r="D414" s="2" t="s">
        <v>103</v>
      </c>
      <c r="E414" s="2" t="s">
        <v>29</v>
      </c>
      <c r="F414" s="2" t="s">
        <v>30</v>
      </c>
      <c r="G414" s="2" t="s">
        <v>35</v>
      </c>
      <c r="H414" s="4">
        <v>41</v>
      </c>
      <c r="I414" s="4">
        <v>79751</v>
      </c>
      <c r="J414" s="4">
        <v>60478</v>
      </c>
      <c r="K414" s="4">
        <v>1436</v>
      </c>
      <c r="L414" s="4">
        <v>2.2999999999999998</v>
      </c>
      <c r="M414" s="4">
        <v>32</v>
      </c>
      <c r="N414" s="4">
        <v>1</v>
      </c>
      <c r="O414" s="4">
        <v>6.5699999999999995E-2</v>
      </c>
    </row>
    <row r="415" spans="1:15">
      <c r="A415" s="2" t="s">
        <v>562</v>
      </c>
      <c r="B415" s="3">
        <v>46125</v>
      </c>
      <c r="C415" s="2" t="s">
        <v>78</v>
      </c>
      <c r="D415" s="2" t="s">
        <v>79</v>
      </c>
      <c r="E415" s="2" t="s">
        <v>47</v>
      </c>
      <c r="F415" s="2" t="s">
        <v>48</v>
      </c>
      <c r="G415" s="2" t="s">
        <v>31</v>
      </c>
      <c r="H415" s="4">
        <v>34</v>
      </c>
      <c r="I415" s="4">
        <v>20605</v>
      </c>
      <c r="J415" s="4">
        <v>11740</v>
      </c>
      <c r="K415" s="4">
        <v>371</v>
      </c>
      <c r="L415" s="4">
        <v>3.9</v>
      </c>
      <c r="M415" s="4">
        <v>54</v>
      </c>
      <c r="N415" s="4">
        <v>0</v>
      </c>
      <c r="O415" s="4">
        <v>6.9800000000000001E-2</v>
      </c>
    </row>
    <row r="416" spans="1:15">
      <c r="A416" s="2" t="s">
        <v>563</v>
      </c>
      <c r="B416" s="3">
        <v>46139</v>
      </c>
      <c r="C416" s="2" t="s">
        <v>190</v>
      </c>
      <c r="D416" s="2" t="s">
        <v>191</v>
      </c>
      <c r="E416" s="2" t="s">
        <v>12</v>
      </c>
      <c r="F416" s="2" t="s">
        <v>20</v>
      </c>
      <c r="G416" s="2" t="s">
        <v>25</v>
      </c>
      <c r="H416" s="4">
        <v>87</v>
      </c>
      <c r="I416" s="4">
        <v>79031</v>
      </c>
      <c r="J416" s="4">
        <v>47259</v>
      </c>
      <c r="K416" s="4">
        <v>1423</v>
      </c>
      <c r="L416" s="4">
        <v>2.4</v>
      </c>
      <c r="M416" s="4">
        <v>57</v>
      </c>
      <c r="N416" s="4">
        <v>0</v>
      </c>
      <c r="O416" s="4">
        <v>3.0099999999999998E-2</v>
      </c>
    </row>
    <row r="417" spans="1:15">
      <c r="A417" s="2" t="s">
        <v>564</v>
      </c>
      <c r="B417" s="3">
        <v>46114</v>
      </c>
      <c r="C417" s="2" t="s">
        <v>168</v>
      </c>
      <c r="D417" s="2" t="s">
        <v>169</v>
      </c>
      <c r="E417" s="2" t="s">
        <v>58</v>
      </c>
      <c r="F417" s="2" t="s">
        <v>59</v>
      </c>
      <c r="G417" s="2" t="s">
        <v>31</v>
      </c>
      <c r="H417" s="4">
        <v>40</v>
      </c>
      <c r="I417" s="4">
        <v>25015</v>
      </c>
      <c r="J417" s="4">
        <v>13812</v>
      </c>
      <c r="K417" s="4">
        <v>750</v>
      </c>
      <c r="L417" s="4">
        <v>3.2</v>
      </c>
      <c r="M417" s="4">
        <v>53</v>
      </c>
      <c r="N417" s="4">
        <v>0</v>
      </c>
      <c r="O417" s="4">
        <v>4.0099999999999997E-2</v>
      </c>
    </row>
    <row r="418" spans="1:15">
      <c r="A418" s="2" t="s">
        <v>565</v>
      </c>
      <c r="B418" s="3">
        <v>46141</v>
      </c>
      <c r="C418" s="2" t="s">
        <v>23</v>
      </c>
      <c r="D418" s="2" t="s">
        <v>24</v>
      </c>
      <c r="E418" s="2" t="s">
        <v>12</v>
      </c>
      <c r="F418" s="2" t="s">
        <v>20</v>
      </c>
      <c r="G418" s="2" t="s">
        <v>31</v>
      </c>
      <c r="H418" s="4">
        <v>40</v>
      </c>
      <c r="I418" s="4">
        <v>23014</v>
      </c>
      <c r="J418" s="4">
        <v>13812</v>
      </c>
      <c r="K418" s="4">
        <v>690</v>
      </c>
      <c r="L418" s="4">
        <v>4.5</v>
      </c>
      <c r="M418" s="4">
        <v>62</v>
      </c>
      <c r="N418" s="4">
        <v>1</v>
      </c>
      <c r="O418" s="4">
        <v>9.1899999999999996E-2</v>
      </c>
    </row>
    <row r="419" spans="1:15">
      <c r="A419" s="2" t="s">
        <v>566</v>
      </c>
      <c r="B419" s="3">
        <v>46133</v>
      </c>
      <c r="C419" s="2" t="s">
        <v>89</v>
      </c>
      <c r="D419" s="2" t="s">
        <v>90</v>
      </c>
      <c r="E419" s="2" t="s">
        <v>72</v>
      </c>
      <c r="F419" s="2" t="s">
        <v>73</v>
      </c>
      <c r="G419" s="2" t="s">
        <v>21</v>
      </c>
      <c r="H419" s="4">
        <v>32</v>
      </c>
      <c r="I419" s="4">
        <v>43626</v>
      </c>
      <c r="J419" s="4">
        <v>30231</v>
      </c>
      <c r="K419" s="4">
        <v>785</v>
      </c>
      <c r="L419" s="4">
        <v>0.7</v>
      </c>
      <c r="M419" s="4">
        <v>38</v>
      </c>
      <c r="N419" s="4">
        <v>0</v>
      </c>
      <c r="O419" s="4">
        <v>7.6399999999999996E-2</v>
      </c>
    </row>
    <row r="420" spans="1:15">
      <c r="A420" s="2" t="s">
        <v>567</v>
      </c>
      <c r="B420" s="3">
        <v>46118</v>
      </c>
      <c r="C420" s="2" t="s">
        <v>172</v>
      </c>
      <c r="D420" s="2" t="s">
        <v>173</v>
      </c>
      <c r="E420" s="2" t="s">
        <v>47</v>
      </c>
      <c r="F420" s="2" t="s">
        <v>48</v>
      </c>
      <c r="G420" s="2" t="s">
        <v>31</v>
      </c>
      <c r="H420" s="4">
        <v>99</v>
      </c>
      <c r="I420" s="4">
        <v>62847</v>
      </c>
      <c r="J420" s="4">
        <v>34185</v>
      </c>
      <c r="K420" s="4">
        <v>1131</v>
      </c>
      <c r="L420" s="4">
        <v>1.4</v>
      </c>
      <c r="M420" s="4">
        <v>77</v>
      </c>
      <c r="N420" s="4">
        <v>0</v>
      </c>
      <c r="O420" s="4">
        <v>2.5600000000000001E-2</v>
      </c>
    </row>
    <row r="421" spans="1:15">
      <c r="A421" s="2" t="s">
        <v>568</v>
      </c>
      <c r="B421" s="3">
        <v>46125</v>
      </c>
      <c r="C421" s="2" t="s">
        <v>117</v>
      </c>
      <c r="D421" s="2" t="s">
        <v>118</v>
      </c>
      <c r="E421" s="2" t="s">
        <v>42</v>
      </c>
      <c r="F421" s="2" t="s">
        <v>43</v>
      </c>
      <c r="G421" s="2" t="s">
        <v>35</v>
      </c>
      <c r="H421" s="4">
        <v>84</v>
      </c>
      <c r="I421" s="4">
        <v>167314</v>
      </c>
      <c r="J421" s="4">
        <v>123907</v>
      </c>
      <c r="K421" s="4">
        <v>3012</v>
      </c>
      <c r="L421" s="4">
        <v>4.8</v>
      </c>
      <c r="M421" s="4">
        <v>38</v>
      </c>
      <c r="N421" s="4">
        <v>3</v>
      </c>
      <c r="O421" s="4">
        <v>3.2599999999999997E-2</v>
      </c>
    </row>
    <row r="422" spans="1:15">
      <c r="A422" s="2" t="s">
        <v>569</v>
      </c>
      <c r="B422" s="3">
        <v>46136</v>
      </c>
      <c r="C422" s="2" t="s">
        <v>123</v>
      </c>
      <c r="D422" s="2" t="s">
        <v>124</v>
      </c>
      <c r="E422" s="2" t="s">
        <v>47</v>
      </c>
      <c r="F422" s="2" t="s">
        <v>48</v>
      </c>
      <c r="G422" s="2" t="s">
        <v>25</v>
      </c>
      <c r="H422" s="4">
        <v>69</v>
      </c>
      <c r="I422" s="4">
        <v>62308</v>
      </c>
      <c r="J422" s="4">
        <v>37481</v>
      </c>
      <c r="K422" s="4">
        <v>1122</v>
      </c>
      <c r="L422" s="4">
        <v>3</v>
      </c>
      <c r="M422" s="4">
        <v>50</v>
      </c>
      <c r="N422" s="4">
        <v>0</v>
      </c>
      <c r="O422" s="4">
        <v>3.5799999999999998E-2</v>
      </c>
    </row>
    <row r="423" spans="1:15">
      <c r="A423" s="2" t="s">
        <v>570</v>
      </c>
      <c r="B423" s="3">
        <v>46122</v>
      </c>
      <c r="C423" s="2" t="s">
        <v>70</v>
      </c>
      <c r="D423" s="2" t="s">
        <v>71</v>
      </c>
      <c r="E423" s="2" t="s">
        <v>72</v>
      </c>
      <c r="F423" s="2" t="s">
        <v>73</v>
      </c>
      <c r="G423" s="2" t="s">
        <v>31</v>
      </c>
      <c r="H423" s="4">
        <v>101</v>
      </c>
      <c r="I423" s="4">
        <v>59298</v>
      </c>
      <c r="J423" s="4">
        <v>34876</v>
      </c>
      <c r="K423" s="4">
        <v>1067</v>
      </c>
      <c r="L423" s="4">
        <v>1.9</v>
      </c>
      <c r="M423" s="4">
        <v>34</v>
      </c>
      <c r="N423" s="4">
        <v>3</v>
      </c>
      <c r="O423" s="4">
        <v>6.9199999999999998E-2</v>
      </c>
    </row>
    <row r="424" spans="1:15">
      <c r="A424" s="2" t="s">
        <v>571</v>
      </c>
      <c r="B424" s="3">
        <v>46123</v>
      </c>
      <c r="C424" s="2" t="s">
        <v>140</v>
      </c>
      <c r="D424" s="2" t="s">
        <v>141</v>
      </c>
      <c r="E424" s="2" t="s">
        <v>42</v>
      </c>
      <c r="F424" s="2" t="s">
        <v>43</v>
      </c>
      <c r="G424" s="2" t="s">
        <v>35</v>
      </c>
      <c r="H424" s="4">
        <v>44</v>
      </c>
      <c r="I424" s="4">
        <v>91246</v>
      </c>
      <c r="J424" s="4">
        <v>64904</v>
      </c>
      <c r="K424" s="4">
        <v>1642</v>
      </c>
      <c r="L424" s="4">
        <v>1.1000000000000001</v>
      </c>
      <c r="M424" s="4">
        <v>32</v>
      </c>
      <c r="N424" s="4">
        <v>0</v>
      </c>
      <c r="O424" s="4">
        <v>2.9899999999999999E-2</v>
      </c>
    </row>
    <row r="425" spans="1:15">
      <c r="A425" s="2" t="s">
        <v>572</v>
      </c>
      <c r="B425" s="3">
        <v>46113</v>
      </c>
      <c r="C425" s="2" t="s">
        <v>23</v>
      </c>
      <c r="D425" s="2" t="s">
        <v>24</v>
      </c>
      <c r="E425" s="2" t="s">
        <v>12</v>
      </c>
      <c r="F425" s="2" t="s">
        <v>20</v>
      </c>
      <c r="G425" s="2" t="s">
        <v>35</v>
      </c>
      <c r="H425" s="4">
        <v>53</v>
      </c>
      <c r="I425" s="4">
        <v>108168</v>
      </c>
      <c r="J425" s="4">
        <v>78179</v>
      </c>
      <c r="K425" s="4">
        <v>1947</v>
      </c>
      <c r="L425" s="4">
        <v>1</v>
      </c>
      <c r="M425" s="4">
        <v>68</v>
      </c>
      <c r="N425" s="4">
        <v>0</v>
      </c>
      <c r="O425" s="4">
        <v>4.53E-2</v>
      </c>
    </row>
    <row r="426" spans="1:15">
      <c r="A426" s="2" t="s">
        <v>573</v>
      </c>
      <c r="B426" s="3">
        <v>46122</v>
      </c>
      <c r="C426" s="2" t="s">
        <v>18</v>
      </c>
      <c r="D426" s="2" t="s">
        <v>19</v>
      </c>
      <c r="E426" s="2" t="s">
        <v>12</v>
      </c>
      <c r="F426" s="2" t="s">
        <v>20</v>
      </c>
      <c r="G426" s="2" t="s">
        <v>31</v>
      </c>
      <c r="H426" s="4">
        <v>58</v>
      </c>
      <c r="I426" s="4">
        <v>35833</v>
      </c>
      <c r="J426" s="4">
        <v>20028</v>
      </c>
      <c r="K426" s="4">
        <v>645</v>
      </c>
      <c r="L426" s="4">
        <v>3.8</v>
      </c>
      <c r="M426" s="4">
        <v>62</v>
      </c>
      <c r="N426" s="4">
        <v>1</v>
      </c>
      <c r="O426" s="4">
        <v>3.4500000000000003E-2</v>
      </c>
    </row>
    <row r="427" spans="1:15">
      <c r="A427" s="2" t="s">
        <v>574</v>
      </c>
      <c r="B427" s="3">
        <v>46115</v>
      </c>
      <c r="C427" s="2" t="s">
        <v>236</v>
      </c>
      <c r="D427" s="2" t="s">
        <v>237</v>
      </c>
      <c r="E427" s="2" t="s">
        <v>42</v>
      </c>
      <c r="F427" s="2" t="s">
        <v>43</v>
      </c>
      <c r="G427" s="2" t="s">
        <v>31</v>
      </c>
      <c r="H427" s="4">
        <v>33</v>
      </c>
      <c r="I427" s="4">
        <v>20431</v>
      </c>
      <c r="J427" s="4">
        <v>11395</v>
      </c>
      <c r="K427" s="4">
        <v>368</v>
      </c>
      <c r="L427" s="4">
        <v>3</v>
      </c>
      <c r="M427" s="4">
        <v>56</v>
      </c>
      <c r="N427" s="4">
        <v>1</v>
      </c>
      <c r="O427" s="4">
        <v>1.9400000000000001E-2</v>
      </c>
    </row>
    <row r="428" spans="1:15">
      <c r="A428" s="2" t="s">
        <v>575</v>
      </c>
      <c r="B428" s="3">
        <v>46126</v>
      </c>
      <c r="C428" s="2" t="s">
        <v>18</v>
      </c>
      <c r="D428" s="2" t="s">
        <v>19</v>
      </c>
      <c r="E428" s="2" t="s">
        <v>12</v>
      </c>
      <c r="F428" s="2" t="s">
        <v>20</v>
      </c>
      <c r="G428" s="2" t="s">
        <v>21</v>
      </c>
      <c r="H428" s="4">
        <v>93</v>
      </c>
      <c r="I428" s="4">
        <v>130060</v>
      </c>
      <c r="J428" s="4">
        <v>87857</v>
      </c>
      <c r="K428" s="4">
        <v>2341</v>
      </c>
      <c r="L428" s="4">
        <v>3</v>
      </c>
      <c r="M428" s="4">
        <v>51</v>
      </c>
      <c r="N428" s="4">
        <v>2</v>
      </c>
      <c r="O428" s="4">
        <v>3.1099999999999999E-2</v>
      </c>
    </row>
    <row r="429" spans="1:15">
      <c r="A429" s="2" t="s">
        <v>576</v>
      </c>
      <c r="B429" s="3">
        <v>46123</v>
      </c>
      <c r="C429" s="2" t="s">
        <v>178</v>
      </c>
      <c r="D429" s="2" t="s">
        <v>179</v>
      </c>
      <c r="E429" s="2" t="s">
        <v>12</v>
      </c>
      <c r="F429" s="2" t="s">
        <v>20</v>
      </c>
      <c r="G429" s="2" t="s">
        <v>35</v>
      </c>
      <c r="H429" s="4">
        <v>29</v>
      </c>
      <c r="I429" s="4">
        <v>54212</v>
      </c>
      <c r="J429" s="4">
        <v>42777</v>
      </c>
      <c r="K429" s="4">
        <v>1626</v>
      </c>
      <c r="L429" s="4">
        <v>4.8</v>
      </c>
      <c r="M429" s="4">
        <v>47</v>
      </c>
      <c r="N429" s="4">
        <v>1</v>
      </c>
      <c r="O429" s="4">
        <v>9.11E-2</v>
      </c>
    </row>
    <row r="430" spans="1:15">
      <c r="A430" s="2" t="s">
        <v>577</v>
      </c>
      <c r="B430" s="3">
        <v>46138</v>
      </c>
      <c r="C430" s="2" t="s">
        <v>132</v>
      </c>
      <c r="D430" s="2" t="s">
        <v>133</v>
      </c>
      <c r="E430" s="2" t="s">
        <v>72</v>
      </c>
      <c r="F430" s="2" t="s">
        <v>73</v>
      </c>
      <c r="G430" s="2" t="s">
        <v>21</v>
      </c>
      <c r="H430" s="4">
        <v>105</v>
      </c>
      <c r="I430" s="4">
        <v>143915</v>
      </c>
      <c r="J430" s="4">
        <v>99194</v>
      </c>
      <c r="K430" s="4">
        <v>2590</v>
      </c>
      <c r="L430" s="4">
        <v>1.6</v>
      </c>
      <c r="M430" s="4">
        <v>51</v>
      </c>
      <c r="N430" s="4">
        <v>2</v>
      </c>
      <c r="O430" s="4">
        <v>5.2400000000000002E-2</v>
      </c>
    </row>
    <row r="431" spans="1:15">
      <c r="A431" s="2" t="s">
        <v>578</v>
      </c>
      <c r="B431" s="3">
        <v>46120</v>
      </c>
      <c r="C431" s="2" t="s">
        <v>40</v>
      </c>
      <c r="D431" s="2" t="s">
        <v>41</v>
      </c>
      <c r="E431" s="2" t="s">
        <v>42</v>
      </c>
      <c r="F431" s="2" t="s">
        <v>43</v>
      </c>
      <c r="G431" s="2" t="s">
        <v>35</v>
      </c>
      <c r="H431" s="4">
        <v>119</v>
      </c>
      <c r="I431" s="4">
        <v>228620</v>
      </c>
      <c r="J431" s="4">
        <v>175535</v>
      </c>
      <c r="K431" s="4">
        <v>4115</v>
      </c>
      <c r="L431" s="4">
        <v>5</v>
      </c>
      <c r="M431" s="4">
        <v>56</v>
      </c>
      <c r="N431" s="4">
        <v>2</v>
      </c>
      <c r="O431" s="4">
        <v>8.4500000000000006E-2</v>
      </c>
    </row>
    <row r="432" spans="1:15">
      <c r="A432" s="2" t="s">
        <v>579</v>
      </c>
      <c r="B432" s="3">
        <v>46132</v>
      </c>
      <c r="C432" s="2" t="s">
        <v>123</v>
      </c>
      <c r="D432" s="2" t="s">
        <v>124</v>
      </c>
      <c r="E432" s="2" t="s">
        <v>47</v>
      </c>
      <c r="F432" s="2" t="s">
        <v>48</v>
      </c>
      <c r="G432" s="2" t="s">
        <v>21</v>
      </c>
      <c r="H432" s="4">
        <v>41</v>
      </c>
      <c r="I432" s="4">
        <v>53606</v>
      </c>
      <c r="J432" s="4">
        <v>38733</v>
      </c>
      <c r="K432" s="4">
        <v>965</v>
      </c>
      <c r="L432" s="4">
        <v>1.3</v>
      </c>
      <c r="M432" s="4">
        <v>73</v>
      </c>
      <c r="N432" s="4">
        <v>1</v>
      </c>
      <c r="O432" s="4">
        <v>8.9800000000000005E-2</v>
      </c>
    </row>
    <row r="433" spans="1:15">
      <c r="A433" s="2" t="s">
        <v>580</v>
      </c>
      <c r="B433" s="3">
        <v>46129</v>
      </c>
      <c r="C433" s="2" t="s">
        <v>178</v>
      </c>
      <c r="D433" s="2" t="s">
        <v>179</v>
      </c>
      <c r="E433" s="2" t="s">
        <v>12</v>
      </c>
      <c r="F433" s="2" t="s">
        <v>20</v>
      </c>
      <c r="G433" s="2" t="s">
        <v>31</v>
      </c>
      <c r="H433" s="4">
        <v>124</v>
      </c>
      <c r="I433" s="4">
        <v>73225</v>
      </c>
      <c r="J433" s="4">
        <v>42818</v>
      </c>
      <c r="K433" s="4">
        <v>1318</v>
      </c>
      <c r="L433" s="4">
        <v>2.6</v>
      </c>
      <c r="M433" s="4">
        <v>63</v>
      </c>
      <c r="N433" s="4">
        <v>0</v>
      </c>
      <c r="O433" s="4">
        <v>9.3600000000000003E-2</v>
      </c>
    </row>
    <row r="434" spans="1:15">
      <c r="A434" s="2" t="s">
        <v>581</v>
      </c>
      <c r="B434" s="3">
        <v>46128</v>
      </c>
      <c r="C434" s="2" t="s">
        <v>126</v>
      </c>
      <c r="D434" s="2" t="s">
        <v>127</v>
      </c>
      <c r="E434" s="2" t="s">
        <v>58</v>
      </c>
      <c r="F434" s="2" t="s">
        <v>59</v>
      </c>
      <c r="G434" s="2" t="s">
        <v>31</v>
      </c>
      <c r="H434" s="4">
        <v>66</v>
      </c>
      <c r="I434" s="4">
        <v>38915</v>
      </c>
      <c r="J434" s="4">
        <v>22790</v>
      </c>
      <c r="K434" s="4">
        <v>700</v>
      </c>
      <c r="L434" s="4">
        <v>0.8</v>
      </c>
      <c r="M434" s="4">
        <v>54</v>
      </c>
      <c r="N434" s="4">
        <v>0</v>
      </c>
      <c r="O434" s="4">
        <v>9.5000000000000001E-2</v>
      </c>
    </row>
    <row r="435" spans="1:15">
      <c r="A435" s="2" t="s">
        <v>582</v>
      </c>
      <c r="B435" s="3">
        <v>46131</v>
      </c>
      <c r="C435" s="2" t="s">
        <v>147</v>
      </c>
      <c r="D435" s="2" t="s">
        <v>148</v>
      </c>
      <c r="E435" s="2" t="s">
        <v>47</v>
      </c>
      <c r="F435" s="2" t="s">
        <v>48</v>
      </c>
      <c r="G435" s="2" t="s">
        <v>21</v>
      </c>
      <c r="H435" s="4">
        <v>59</v>
      </c>
      <c r="I435" s="4">
        <v>70349</v>
      </c>
      <c r="J435" s="4">
        <v>55738</v>
      </c>
      <c r="K435" s="4">
        <v>2110</v>
      </c>
      <c r="L435" s="4">
        <v>3.8</v>
      </c>
      <c r="M435" s="4">
        <v>52</v>
      </c>
      <c r="N435" s="4">
        <v>5</v>
      </c>
      <c r="O435" s="4">
        <v>0.1075</v>
      </c>
    </row>
    <row r="436" spans="1:15">
      <c r="A436" s="2" t="s">
        <v>583</v>
      </c>
      <c r="B436" s="3">
        <v>46123</v>
      </c>
      <c r="C436" s="2" t="s">
        <v>283</v>
      </c>
      <c r="D436" s="2" t="s">
        <v>284</v>
      </c>
      <c r="E436" s="2" t="s">
        <v>42</v>
      </c>
      <c r="F436" s="2" t="s">
        <v>43</v>
      </c>
      <c r="G436" s="2" t="s">
        <v>25</v>
      </c>
      <c r="H436" s="4">
        <v>80</v>
      </c>
      <c r="I436" s="4">
        <v>68300</v>
      </c>
      <c r="J436" s="4">
        <v>43456</v>
      </c>
      <c r="K436" s="4">
        <v>1229</v>
      </c>
      <c r="L436" s="4">
        <v>1.3</v>
      </c>
      <c r="M436" s="4">
        <v>44</v>
      </c>
      <c r="N436" s="4">
        <v>0</v>
      </c>
      <c r="O436" s="4">
        <v>8.8400000000000006E-2</v>
      </c>
    </row>
    <row r="437" spans="1:15">
      <c r="A437" s="2" t="s">
        <v>584</v>
      </c>
      <c r="B437" s="3">
        <v>46119</v>
      </c>
      <c r="C437" s="2" t="s">
        <v>272</v>
      </c>
      <c r="D437" s="2" t="s">
        <v>273</v>
      </c>
      <c r="E437" s="2" t="s">
        <v>29</v>
      </c>
      <c r="F437" s="2" t="s">
        <v>30</v>
      </c>
      <c r="G437" s="2" t="s">
        <v>31</v>
      </c>
      <c r="H437" s="4">
        <v>73</v>
      </c>
      <c r="I437" s="4">
        <v>45591</v>
      </c>
      <c r="J437" s="4">
        <v>25207</v>
      </c>
      <c r="K437" s="4">
        <v>821</v>
      </c>
      <c r="L437" s="4">
        <v>1.5</v>
      </c>
      <c r="M437" s="4">
        <v>61</v>
      </c>
      <c r="N437" s="4">
        <v>0</v>
      </c>
      <c r="O437" s="4">
        <v>4.1399999999999999E-2</v>
      </c>
    </row>
    <row r="438" spans="1:15">
      <c r="A438" s="2" t="s">
        <v>585</v>
      </c>
      <c r="B438" s="3">
        <v>46114</v>
      </c>
      <c r="C438" s="2" t="s">
        <v>99</v>
      </c>
      <c r="D438" s="2" t="s">
        <v>100</v>
      </c>
      <c r="E438" s="2" t="s">
        <v>29</v>
      </c>
      <c r="F438" s="2" t="s">
        <v>30</v>
      </c>
      <c r="G438" s="2" t="s">
        <v>31</v>
      </c>
      <c r="H438" s="4">
        <v>32</v>
      </c>
      <c r="I438" s="4">
        <v>19432</v>
      </c>
      <c r="J438" s="4">
        <v>11050</v>
      </c>
      <c r="K438" s="4">
        <v>583</v>
      </c>
      <c r="L438" s="4">
        <v>3.9</v>
      </c>
      <c r="M438" s="4">
        <v>54</v>
      </c>
      <c r="N438" s="4">
        <v>1</v>
      </c>
      <c r="O438" s="4">
        <v>3.6700000000000003E-2</v>
      </c>
    </row>
    <row r="439" spans="1:15">
      <c r="A439" s="2" t="s">
        <v>586</v>
      </c>
      <c r="B439" s="3">
        <v>46137</v>
      </c>
      <c r="C439" s="2" t="s">
        <v>232</v>
      </c>
      <c r="D439" s="2" t="s">
        <v>233</v>
      </c>
      <c r="E439" s="2" t="s">
        <v>47</v>
      </c>
      <c r="F439" s="2" t="s">
        <v>48</v>
      </c>
      <c r="G439" s="2" t="s">
        <v>25</v>
      </c>
      <c r="H439" s="4">
        <v>90</v>
      </c>
      <c r="I439" s="4">
        <v>78847</v>
      </c>
      <c r="J439" s="4">
        <v>48888</v>
      </c>
      <c r="K439" s="4">
        <v>1419</v>
      </c>
      <c r="L439" s="4">
        <v>2.2999999999999998</v>
      </c>
      <c r="M439" s="4">
        <v>66</v>
      </c>
      <c r="N439" s="4">
        <v>1</v>
      </c>
      <c r="O439" s="4">
        <v>5.3499999999999999E-2</v>
      </c>
    </row>
    <row r="440" spans="1:15">
      <c r="A440" s="2" t="s">
        <v>587</v>
      </c>
      <c r="B440" s="3">
        <v>46140</v>
      </c>
      <c r="C440" s="2" t="s">
        <v>219</v>
      </c>
      <c r="D440" s="2" t="s">
        <v>220</v>
      </c>
      <c r="E440" s="2" t="s">
        <v>12</v>
      </c>
      <c r="F440" s="2" t="s">
        <v>20</v>
      </c>
      <c r="G440" s="2" t="s">
        <v>31</v>
      </c>
      <c r="H440" s="4">
        <v>28</v>
      </c>
      <c r="I440" s="4">
        <v>17624</v>
      </c>
      <c r="J440" s="4">
        <v>9669</v>
      </c>
      <c r="K440" s="4">
        <v>317</v>
      </c>
      <c r="L440" s="4">
        <v>4.5</v>
      </c>
      <c r="M440" s="4">
        <v>54</v>
      </c>
      <c r="N440" s="4">
        <v>0</v>
      </c>
      <c r="O440" s="4">
        <v>3.39E-2</v>
      </c>
    </row>
    <row r="441" spans="1:15">
      <c r="A441" s="2" t="s">
        <v>588</v>
      </c>
      <c r="B441" s="3">
        <v>46117</v>
      </c>
      <c r="C441" s="2" t="s">
        <v>242</v>
      </c>
      <c r="D441" s="2" t="s">
        <v>243</v>
      </c>
      <c r="E441" s="2" t="s">
        <v>47</v>
      </c>
      <c r="F441" s="2" t="s">
        <v>48</v>
      </c>
      <c r="G441" s="2" t="s">
        <v>35</v>
      </c>
      <c r="H441" s="4">
        <v>70</v>
      </c>
      <c r="I441" s="4">
        <v>141876</v>
      </c>
      <c r="J441" s="4">
        <v>103256</v>
      </c>
      <c r="K441" s="4">
        <v>2554</v>
      </c>
      <c r="L441" s="4">
        <v>2.2999999999999998</v>
      </c>
      <c r="M441" s="4">
        <v>50</v>
      </c>
      <c r="N441" s="4">
        <v>0</v>
      </c>
      <c r="O441" s="4">
        <v>5.1900000000000002E-2</v>
      </c>
    </row>
    <row r="442" spans="1:15">
      <c r="A442" s="2" t="s">
        <v>589</v>
      </c>
      <c r="B442" s="3">
        <v>46138</v>
      </c>
      <c r="C442" s="2" t="s">
        <v>93</v>
      </c>
      <c r="D442" s="2" t="s">
        <v>94</v>
      </c>
      <c r="E442" s="2" t="s">
        <v>72</v>
      </c>
      <c r="F442" s="2" t="s">
        <v>73</v>
      </c>
      <c r="G442" s="2" t="s">
        <v>35</v>
      </c>
      <c r="H442" s="4">
        <v>117</v>
      </c>
      <c r="I442" s="4">
        <v>236478</v>
      </c>
      <c r="J442" s="4">
        <v>172585</v>
      </c>
      <c r="K442" s="4">
        <v>7094</v>
      </c>
      <c r="L442" s="4">
        <v>1.3</v>
      </c>
      <c r="M442" s="4">
        <v>38</v>
      </c>
      <c r="N442" s="4">
        <v>0</v>
      </c>
      <c r="O442" s="4">
        <v>5.4600000000000003E-2</v>
      </c>
    </row>
    <row r="443" spans="1:15">
      <c r="A443" s="2" t="s">
        <v>590</v>
      </c>
      <c r="B443" s="3">
        <v>46131</v>
      </c>
      <c r="C443" s="2" t="s">
        <v>272</v>
      </c>
      <c r="D443" s="2" t="s">
        <v>273</v>
      </c>
      <c r="E443" s="2" t="s">
        <v>29</v>
      </c>
      <c r="F443" s="2" t="s">
        <v>30</v>
      </c>
      <c r="G443" s="2" t="s">
        <v>31</v>
      </c>
      <c r="H443" s="4">
        <v>41</v>
      </c>
      <c r="I443" s="4">
        <v>26212</v>
      </c>
      <c r="J443" s="4">
        <v>14158</v>
      </c>
      <c r="K443" s="4">
        <v>472</v>
      </c>
      <c r="L443" s="4">
        <v>2.5</v>
      </c>
      <c r="M443" s="4">
        <v>31</v>
      </c>
      <c r="N443" s="4">
        <v>0</v>
      </c>
      <c r="O443" s="4">
        <v>1.8700000000000001E-2</v>
      </c>
    </row>
    <row r="444" spans="1:15">
      <c r="A444" s="2" t="s">
        <v>591</v>
      </c>
      <c r="B444" s="3">
        <v>46115</v>
      </c>
      <c r="C444" s="2" t="s">
        <v>89</v>
      </c>
      <c r="D444" s="2" t="s">
        <v>90</v>
      </c>
      <c r="E444" s="2" t="s">
        <v>72</v>
      </c>
      <c r="F444" s="2" t="s">
        <v>73</v>
      </c>
      <c r="G444" s="2" t="s">
        <v>25</v>
      </c>
      <c r="H444" s="4">
        <v>100</v>
      </c>
      <c r="I444" s="4">
        <v>89430</v>
      </c>
      <c r="J444" s="4">
        <v>54320</v>
      </c>
      <c r="K444" s="4">
        <v>1610</v>
      </c>
      <c r="L444" s="4">
        <v>3.2</v>
      </c>
      <c r="M444" s="4">
        <v>48</v>
      </c>
      <c r="N444" s="4">
        <v>1</v>
      </c>
      <c r="O444" s="4">
        <v>3.5099999999999999E-2</v>
      </c>
    </row>
    <row r="445" spans="1:15">
      <c r="A445" s="2" t="s">
        <v>592</v>
      </c>
      <c r="B445" s="3">
        <v>46113</v>
      </c>
      <c r="C445" s="2" t="s">
        <v>178</v>
      </c>
      <c r="D445" s="2" t="s">
        <v>179</v>
      </c>
      <c r="E445" s="2" t="s">
        <v>12</v>
      </c>
      <c r="F445" s="2" t="s">
        <v>20</v>
      </c>
      <c r="G445" s="2" t="s">
        <v>21</v>
      </c>
      <c r="H445" s="4">
        <v>60</v>
      </c>
      <c r="I445" s="4">
        <v>83783</v>
      </c>
      <c r="J445" s="4">
        <v>56682</v>
      </c>
      <c r="K445" s="4">
        <v>1508</v>
      </c>
      <c r="L445" s="4">
        <v>2.7</v>
      </c>
      <c r="M445" s="4">
        <v>51</v>
      </c>
      <c r="N445" s="4">
        <v>1</v>
      </c>
      <c r="O445" s="4">
        <v>3.73E-2</v>
      </c>
    </row>
    <row r="446" spans="1:15">
      <c r="A446" s="2" t="s">
        <v>593</v>
      </c>
      <c r="B446" s="3">
        <v>46123</v>
      </c>
      <c r="C446" s="2" t="s">
        <v>123</v>
      </c>
      <c r="D446" s="2" t="s">
        <v>124</v>
      </c>
      <c r="E446" s="2" t="s">
        <v>47</v>
      </c>
      <c r="F446" s="2" t="s">
        <v>48</v>
      </c>
      <c r="G446" s="2" t="s">
        <v>31</v>
      </c>
      <c r="H446" s="4">
        <v>107</v>
      </c>
      <c r="I446" s="4">
        <v>66111</v>
      </c>
      <c r="J446" s="4">
        <v>36948</v>
      </c>
      <c r="K446" s="4">
        <v>1983</v>
      </c>
      <c r="L446" s="4">
        <v>3.8</v>
      </c>
      <c r="M446" s="4">
        <v>63</v>
      </c>
      <c r="N446" s="4">
        <v>1</v>
      </c>
      <c r="O446" s="4">
        <v>4.2299999999999997E-2</v>
      </c>
    </row>
    <row r="447" spans="1:15">
      <c r="A447" s="2" t="s">
        <v>594</v>
      </c>
      <c r="B447" s="3">
        <v>46142</v>
      </c>
      <c r="C447" s="2" t="s">
        <v>178</v>
      </c>
      <c r="D447" s="2" t="s">
        <v>179</v>
      </c>
      <c r="E447" s="2" t="s">
        <v>12</v>
      </c>
      <c r="F447" s="2" t="s">
        <v>20</v>
      </c>
      <c r="G447" s="2" t="s">
        <v>35</v>
      </c>
      <c r="H447" s="4">
        <v>47</v>
      </c>
      <c r="I447" s="4">
        <v>96991</v>
      </c>
      <c r="J447" s="4">
        <v>69329</v>
      </c>
      <c r="K447" s="4">
        <v>2910</v>
      </c>
      <c r="L447" s="4">
        <v>4.5</v>
      </c>
      <c r="M447" s="4">
        <v>61</v>
      </c>
      <c r="N447" s="4">
        <v>0</v>
      </c>
      <c r="O447" s="4">
        <v>3.4700000000000002E-2</v>
      </c>
    </row>
    <row r="448" spans="1:15">
      <c r="A448" s="2" t="s">
        <v>595</v>
      </c>
      <c r="B448" s="3">
        <v>46142</v>
      </c>
      <c r="C448" s="2" t="s">
        <v>67</v>
      </c>
      <c r="D448" s="2" t="s">
        <v>68</v>
      </c>
      <c r="E448" s="2" t="s">
        <v>42</v>
      </c>
      <c r="F448" s="2" t="s">
        <v>43</v>
      </c>
      <c r="G448" s="2" t="s">
        <v>31</v>
      </c>
      <c r="H448" s="4">
        <v>71</v>
      </c>
      <c r="I448" s="4">
        <v>42152</v>
      </c>
      <c r="J448" s="4">
        <v>24517</v>
      </c>
      <c r="K448" s="4">
        <v>759</v>
      </c>
      <c r="L448" s="4">
        <v>3.3</v>
      </c>
      <c r="M448" s="4">
        <v>38</v>
      </c>
      <c r="N448" s="4">
        <v>1</v>
      </c>
      <c r="O448" s="4">
        <v>7.4700000000000003E-2</v>
      </c>
    </row>
    <row r="449" spans="1:15">
      <c r="A449" s="2" t="s">
        <v>596</v>
      </c>
      <c r="B449" s="3">
        <v>46115</v>
      </c>
      <c r="C449" s="2" t="s">
        <v>93</v>
      </c>
      <c r="D449" s="2" t="s">
        <v>94</v>
      </c>
      <c r="E449" s="2" t="s">
        <v>72</v>
      </c>
      <c r="F449" s="2" t="s">
        <v>73</v>
      </c>
      <c r="G449" s="2" t="s">
        <v>25</v>
      </c>
      <c r="H449" s="4">
        <v>34</v>
      </c>
      <c r="I449" s="4">
        <v>29250</v>
      </c>
      <c r="J449" s="4">
        <v>18469</v>
      </c>
      <c r="K449" s="4">
        <v>526</v>
      </c>
      <c r="L449" s="4">
        <v>3.7</v>
      </c>
      <c r="M449" s="4">
        <v>32</v>
      </c>
      <c r="N449" s="4">
        <v>0</v>
      </c>
      <c r="O449" s="4">
        <v>8.14E-2</v>
      </c>
    </row>
    <row r="450" spans="1:15">
      <c r="A450" s="2" t="s">
        <v>597</v>
      </c>
      <c r="B450" s="3">
        <v>46125</v>
      </c>
      <c r="C450" s="2" t="s">
        <v>323</v>
      </c>
      <c r="D450" s="2" t="s">
        <v>324</v>
      </c>
      <c r="E450" s="2" t="s">
        <v>29</v>
      </c>
      <c r="F450" s="2" t="s">
        <v>30</v>
      </c>
      <c r="G450" s="2" t="s">
        <v>25</v>
      </c>
      <c r="H450" s="4">
        <v>105</v>
      </c>
      <c r="I450" s="4">
        <v>89491</v>
      </c>
      <c r="J450" s="4">
        <v>57037</v>
      </c>
      <c r="K450" s="4">
        <v>1611</v>
      </c>
      <c r="L450" s="4">
        <v>2.7</v>
      </c>
      <c r="M450" s="4">
        <v>41</v>
      </c>
      <c r="N450" s="4">
        <v>0</v>
      </c>
      <c r="O450" s="4">
        <v>0.09</v>
      </c>
    </row>
    <row r="451" spans="1:15">
      <c r="A451" s="2" t="s">
        <v>598</v>
      </c>
      <c r="B451" s="3">
        <v>46121</v>
      </c>
      <c r="C451" s="2" t="s">
        <v>239</v>
      </c>
      <c r="D451" s="2" t="s">
        <v>240</v>
      </c>
      <c r="E451" s="2" t="s">
        <v>72</v>
      </c>
      <c r="F451" s="2" t="s">
        <v>73</v>
      </c>
      <c r="G451" s="2" t="s">
        <v>31</v>
      </c>
      <c r="H451" s="4">
        <v>62</v>
      </c>
      <c r="I451" s="4">
        <v>38065</v>
      </c>
      <c r="J451" s="4">
        <v>21409</v>
      </c>
      <c r="K451" s="4">
        <v>685</v>
      </c>
      <c r="L451" s="4">
        <v>4.5</v>
      </c>
      <c r="M451" s="4">
        <v>29</v>
      </c>
      <c r="N451" s="4">
        <v>1</v>
      </c>
      <c r="O451" s="4">
        <v>4.1500000000000002E-2</v>
      </c>
    </row>
    <row r="452" spans="1:15">
      <c r="A452" s="2" t="s">
        <v>599</v>
      </c>
      <c r="B452" s="3">
        <v>46115</v>
      </c>
      <c r="C452" s="2" t="s">
        <v>61</v>
      </c>
      <c r="D452" s="2" t="s">
        <v>62</v>
      </c>
      <c r="E452" s="2" t="s">
        <v>29</v>
      </c>
      <c r="F452" s="2" t="s">
        <v>30</v>
      </c>
      <c r="G452" s="2" t="s">
        <v>35</v>
      </c>
      <c r="H452" s="4">
        <v>36</v>
      </c>
      <c r="I452" s="4">
        <v>69464</v>
      </c>
      <c r="J452" s="4">
        <v>53103</v>
      </c>
      <c r="K452" s="4">
        <v>1250</v>
      </c>
      <c r="L452" s="4">
        <v>3.5</v>
      </c>
      <c r="M452" s="4">
        <v>35</v>
      </c>
      <c r="N452" s="4">
        <v>1</v>
      </c>
      <c r="O452" s="4">
        <v>6.9599999999999995E-2</v>
      </c>
    </row>
    <row r="453" spans="1:15">
      <c r="A453" s="2" t="s">
        <v>600</v>
      </c>
      <c r="B453" s="3">
        <v>46119</v>
      </c>
      <c r="C453" s="2" t="s">
        <v>23</v>
      </c>
      <c r="D453" s="2" t="s">
        <v>24</v>
      </c>
      <c r="E453" s="2" t="s">
        <v>12</v>
      </c>
      <c r="F453" s="2" t="s">
        <v>20</v>
      </c>
      <c r="G453" s="2" t="s">
        <v>25</v>
      </c>
      <c r="H453" s="4">
        <v>43</v>
      </c>
      <c r="I453" s="4">
        <v>36822</v>
      </c>
      <c r="J453" s="4">
        <v>23358</v>
      </c>
      <c r="K453" s="4">
        <v>663</v>
      </c>
      <c r="L453" s="4">
        <v>4.4000000000000004</v>
      </c>
      <c r="M453" s="4">
        <v>80</v>
      </c>
      <c r="N453" s="4">
        <v>0</v>
      </c>
      <c r="O453" s="4">
        <v>8.5699999999999998E-2</v>
      </c>
    </row>
    <row r="454" spans="1:15">
      <c r="A454" s="2" t="s">
        <v>601</v>
      </c>
      <c r="B454" s="3">
        <v>46123</v>
      </c>
      <c r="C454" s="2" t="s">
        <v>23</v>
      </c>
      <c r="D454" s="2" t="s">
        <v>24</v>
      </c>
      <c r="E454" s="2" t="s">
        <v>12</v>
      </c>
      <c r="F454" s="2" t="s">
        <v>20</v>
      </c>
      <c r="G454" s="2" t="s">
        <v>25</v>
      </c>
      <c r="H454" s="4">
        <v>67</v>
      </c>
      <c r="I454" s="4">
        <v>57872</v>
      </c>
      <c r="J454" s="4">
        <v>36395</v>
      </c>
      <c r="K454" s="4">
        <v>1042</v>
      </c>
      <c r="L454" s="4">
        <v>4.4000000000000004</v>
      </c>
      <c r="M454" s="4">
        <v>48</v>
      </c>
      <c r="N454" s="4">
        <v>2</v>
      </c>
      <c r="O454" s="4">
        <v>4.7899999999999998E-2</v>
      </c>
    </row>
    <row r="455" spans="1:15">
      <c r="A455" s="2" t="s">
        <v>602</v>
      </c>
      <c r="B455" s="3">
        <v>46116</v>
      </c>
      <c r="C455" s="2" t="s">
        <v>209</v>
      </c>
      <c r="D455" s="2" t="s">
        <v>210</v>
      </c>
      <c r="E455" s="2" t="s">
        <v>58</v>
      </c>
      <c r="F455" s="2" t="s">
        <v>59</v>
      </c>
      <c r="G455" s="2" t="s">
        <v>35</v>
      </c>
      <c r="H455" s="4">
        <v>35</v>
      </c>
      <c r="I455" s="4">
        <v>70236</v>
      </c>
      <c r="J455" s="4">
        <v>51628</v>
      </c>
      <c r="K455" s="4">
        <v>1264</v>
      </c>
      <c r="L455" s="4">
        <v>3.7</v>
      </c>
      <c r="M455" s="4">
        <v>50</v>
      </c>
      <c r="N455" s="4">
        <v>0</v>
      </c>
      <c r="O455" s="4">
        <v>6.13E-2</v>
      </c>
    </row>
    <row r="456" spans="1:15">
      <c r="A456" s="2" t="s">
        <v>603</v>
      </c>
      <c r="B456" s="3">
        <v>46133</v>
      </c>
      <c r="C456" s="2" t="s">
        <v>144</v>
      </c>
      <c r="D456" s="2" t="s">
        <v>145</v>
      </c>
      <c r="E456" s="2" t="s">
        <v>42</v>
      </c>
      <c r="F456" s="2" t="s">
        <v>43</v>
      </c>
      <c r="G456" s="2" t="s">
        <v>25</v>
      </c>
      <c r="H456" s="4">
        <v>48</v>
      </c>
      <c r="I456" s="4">
        <v>41631</v>
      </c>
      <c r="J456" s="4">
        <v>26074</v>
      </c>
      <c r="K456" s="4">
        <v>749</v>
      </c>
      <c r="L456" s="4">
        <v>2.5</v>
      </c>
      <c r="M456" s="4">
        <v>59</v>
      </c>
      <c r="N456" s="4">
        <v>1</v>
      </c>
      <c r="O456" s="4">
        <v>5.3100000000000001E-2</v>
      </c>
    </row>
    <row r="457" spans="1:15">
      <c r="A457" s="2" t="s">
        <v>604</v>
      </c>
      <c r="B457" s="3">
        <v>46129</v>
      </c>
      <c r="C457" s="2" t="s">
        <v>99</v>
      </c>
      <c r="D457" s="2" t="s">
        <v>100</v>
      </c>
      <c r="E457" s="2" t="s">
        <v>29</v>
      </c>
      <c r="F457" s="2" t="s">
        <v>30</v>
      </c>
      <c r="G457" s="2" t="s">
        <v>31</v>
      </c>
      <c r="H457" s="4">
        <v>83</v>
      </c>
      <c r="I457" s="4">
        <v>48461</v>
      </c>
      <c r="J457" s="4">
        <v>28660</v>
      </c>
      <c r="K457" s="4">
        <v>872</v>
      </c>
      <c r="L457" s="4">
        <v>1.8</v>
      </c>
      <c r="M457" s="4">
        <v>32</v>
      </c>
      <c r="N457" s="4">
        <v>1</v>
      </c>
      <c r="O457" s="4">
        <v>9.1800000000000007E-2</v>
      </c>
    </row>
    <row r="458" spans="1:15">
      <c r="A458" s="2" t="s">
        <v>605</v>
      </c>
      <c r="B458" s="3">
        <v>46126</v>
      </c>
      <c r="C458" s="2" t="s">
        <v>198</v>
      </c>
      <c r="D458" s="2" t="s">
        <v>199</v>
      </c>
      <c r="E458" s="2" t="s">
        <v>72</v>
      </c>
      <c r="F458" s="2" t="s">
        <v>73</v>
      </c>
      <c r="G458" s="2" t="s">
        <v>21</v>
      </c>
      <c r="H458" s="4">
        <v>50</v>
      </c>
      <c r="I458" s="4">
        <v>71777</v>
      </c>
      <c r="J458" s="4">
        <v>47235</v>
      </c>
      <c r="K458" s="4">
        <v>1292</v>
      </c>
      <c r="L458" s="4">
        <v>4.3</v>
      </c>
      <c r="M458" s="4">
        <v>56</v>
      </c>
      <c r="N458" s="4">
        <v>0</v>
      </c>
      <c r="O458" s="4">
        <v>2.75E-2</v>
      </c>
    </row>
    <row r="459" spans="1:15">
      <c r="A459" s="2" t="s">
        <v>606</v>
      </c>
      <c r="B459" s="3">
        <v>46134</v>
      </c>
      <c r="C459" s="2" t="s">
        <v>212</v>
      </c>
      <c r="D459" s="2" t="s">
        <v>213</v>
      </c>
      <c r="E459" s="2" t="s">
        <v>58</v>
      </c>
      <c r="F459" s="2" t="s">
        <v>59</v>
      </c>
      <c r="G459" s="2" t="s">
        <v>21</v>
      </c>
      <c r="H459" s="4">
        <v>30</v>
      </c>
      <c r="I459" s="4">
        <v>43826</v>
      </c>
      <c r="J459" s="4">
        <v>28341</v>
      </c>
      <c r="K459" s="4">
        <v>789</v>
      </c>
      <c r="L459" s="4">
        <v>1.5</v>
      </c>
      <c r="M459" s="4">
        <v>53</v>
      </c>
      <c r="N459" s="4">
        <v>0</v>
      </c>
      <c r="O459" s="4">
        <v>1.03E-2</v>
      </c>
    </row>
    <row r="460" spans="1:15">
      <c r="A460" s="2" t="s">
        <v>607</v>
      </c>
      <c r="B460" s="3">
        <v>46133</v>
      </c>
      <c r="C460" s="2" t="s">
        <v>209</v>
      </c>
      <c r="D460" s="2" t="s">
        <v>210</v>
      </c>
      <c r="E460" s="2" t="s">
        <v>58</v>
      </c>
      <c r="F460" s="2" t="s">
        <v>59</v>
      </c>
      <c r="G460" s="2" t="s">
        <v>35</v>
      </c>
      <c r="H460" s="4">
        <v>32</v>
      </c>
      <c r="I460" s="4">
        <v>63512</v>
      </c>
      <c r="J460" s="4">
        <v>47203</v>
      </c>
      <c r="K460" s="4">
        <v>1143</v>
      </c>
      <c r="L460" s="4">
        <v>3.4</v>
      </c>
      <c r="M460" s="4">
        <v>39</v>
      </c>
      <c r="N460" s="4">
        <v>0</v>
      </c>
      <c r="O460" s="4">
        <v>7.1599999999999997E-2</v>
      </c>
    </row>
    <row r="461" spans="1:15">
      <c r="A461" s="2" t="s">
        <v>608</v>
      </c>
      <c r="B461" s="3">
        <v>46117</v>
      </c>
      <c r="C461" s="2" t="s">
        <v>239</v>
      </c>
      <c r="D461" s="2" t="s">
        <v>240</v>
      </c>
      <c r="E461" s="2" t="s">
        <v>72</v>
      </c>
      <c r="F461" s="2" t="s">
        <v>73</v>
      </c>
      <c r="G461" s="2" t="s">
        <v>31</v>
      </c>
      <c r="H461" s="4">
        <v>95</v>
      </c>
      <c r="I461" s="4">
        <v>58139</v>
      </c>
      <c r="J461" s="4">
        <v>32804</v>
      </c>
      <c r="K461" s="4">
        <v>1744</v>
      </c>
      <c r="L461" s="4">
        <v>3.9</v>
      </c>
      <c r="M461" s="4">
        <v>42</v>
      </c>
      <c r="N461" s="4">
        <v>1</v>
      </c>
      <c r="O461" s="4">
        <v>5.0200000000000002E-2</v>
      </c>
    </row>
    <row r="462" spans="1:15">
      <c r="A462" s="2" t="s">
        <v>609</v>
      </c>
      <c r="B462" s="3">
        <v>46118</v>
      </c>
      <c r="C462" s="2" t="s">
        <v>114</v>
      </c>
      <c r="D462" s="2" t="s">
        <v>115</v>
      </c>
      <c r="E462" s="2" t="s">
        <v>72</v>
      </c>
      <c r="F462" s="2" t="s">
        <v>73</v>
      </c>
      <c r="G462" s="2" t="s">
        <v>31</v>
      </c>
      <c r="H462" s="4">
        <v>105</v>
      </c>
      <c r="I462" s="4">
        <v>66319</v>
      </c>
      <c r="J462" s="4">
        <v>36257</v>
      </c>
      <c r="K462" s="4">
        <v>1990</v>
      </c>
      <c r="L462" s="4">
        <v>3.5</v>
      </c>
      <c r="M462" s="4">
        <v>61</v>
      </c>
      <c r="N462" s="4">
        <v>2</v>
      </c>
      <c r="O462" s="4">
        <v>1.15E-2</v>
      </c>
    </row>
    <row r="463" spans="1:15">
      <c r="A463" s="2" t="s">
        <v>610</v>
      </c>
      <c r="B463" s="3">
        <v>46115</v>
      </c>
      <c r="C463" s="2" t="s">
        <v>272</v>
      </c>
      <c r="D463" s="2" t="s">
        <v>273</v>
      </c>
      <c r="E463" s="2" t="s">
        <v>29</v>
      </c>
      <c r="F463" s="2" t="s">
        <v>30</v>
      </c>
      <c r="G463" s="2" t="s">
        <v>25</v>
      </c>
      <c r="H463" s="4">
        <v>43</v>
      </c>
      <c r="I463" s="4">
        <v>36939</v>
      </c>
      <c r="J463" s="4">
        <v>23358</v>
      </c>
      <c r="K463" s="4">
        <v>1108</v>
      </c>
      <c r="L463" s="4">
        <v>3.8</v>
      </c>
      <c r="M463" s="4">
        <v>32</v>
      </c>
      <c r="N463" s="4">
        <v>1</v>
      </c>
      <c r="O463" s="4">
        <v>5.9499999999999997E-2</v>
      </c>
    </row>
    <row r="464" spans="1:15">
      <c r="A464" s="2" t="s">
        <v>611</v>
      </c>
      <c r="B464" s="3">
        <v>46131</v>
      </c>
      <c r="C464" s="2" t="s">
        <v>83</v>
      </c>
      <c r="D464" s="2" t="s">
        <v>84</v>
      </c>
      <c r="E464" s="2" t="s">
        <v>12</v>
      </c>
      <c r="F464" s="2" t="s">
        <v>20</v>
      </c>
      <c r="G464" s="2" t="s">
        <v>21</v>
      </c>
      <c r="H464" s="4">
        <v>96</v>
      </c>
      <c r="I464" s="4">
        <v>121511</v>
      </c>
      <c r="J464" s="4">
        <v>90692</v>
      </c>
      <c r="K464" s="4">
        <v>3645</v>
      </c>
      <c r="L464" s="4">
        <v>6.6</v>
      </c>
      <c r="M464" s="4">
        <v>64</v>
      </c>
      <c r="N464" s="4">
        <v>6</v>
      </c>
      <c r="O464" s="4">
        <v>0.08</v>
      </c>
    </row>
    <row r="465" spans="1:15">
      <c r="A465" s="2" t="s">
        <v>612</v>
      </c>
      <c r="B465" s="3">
        <v>46124</v>
      </c>
      <c r="C465" s="2" t="s">
        <v>190</v>
      </c>
      <c r="D465" s="2" t="s">
        <v>191</v>
      </c>
      <c r="E465" s="2" t="s">
        <v>12</v>
      </c>
      <c r="F465" s="2" t="s">
        <v>20</v>
      </c>
      <c r="G465" s="2" t="s">
        <v>25</v>
      </c>
      <c r="H465" s="4">
        <v>99</v>
      </c>
      <c r="I465" s="4">
        <v>87645</v>
      </c>
      <c r="J465" s="4">
        <v>53777</v>
      </c>
      <c r="K465" s="4">
        <v>2629</v>
      </c>
      <c r="L465" s="4">
        <v>4.9000000000000004</v>
      </c>
      <c r="M465" s="4">
        <v>56</v>
      </c>
      <c r="N465" s="4">
        <v>3</v>
      </c>
      <c r="O465" s="4">
        <v>2.4400000000000002E-2</v>
      </c>
    </row>
    <row r="466" spans="1:15">
      <c r="A466" s="2" t="s">
        <v>613</v>
      </c>
      <c r="B466" s="3">
        <v>46125</v>
      </c>
      <c r="C466" s="2" t="s">
        <v>126</v>
      </c>
      <c r="D466" s="2" t="s">
        <v>127</v>
      </c>
      <c r="E466" s="2" t="s">
        <v>58</v>
      </c>
      <c r="F466" s="2" t="s">
        <v>59</v>
      </c>
      <c r="G466" s="2" t="s">
        <v>35</v>
      </c>
      <c r="H466" s="4">
        <v>41</v>
      </c>
      <c r="I466" s="4">
        <v>79097</v>
      </c>
      <c r="J466" s="4">
        <v>60478</v>
      </c>
      <c r="K466" s="4">
        <v>1424</v>
      </c>
      <c r="L466" s="4">
        <v>2.4</v>
      </c>
      <c r="M466" s="4">
        <v>36</v>
      </c>
      <c r="N466" s="4">
        <v>1</v>
      </c>
      <c r="O466" s="4">
        <v>7.3200000000000001E-2</v>
      </c>
    </row>
    <row r="467" spans="1:15">
      <c r="A467" s="2" t="s">
        <v>614</v>
      </c>
      <c r="B467" s="3">
        <v>46115</v>
      </c>
      <c r="C467" s="2" t="s">
        <v>147</v>
      </c>
      <c r="D467" s="2" t="s">
        <v>148</v>
      </c>
      <c r="E467" s="2" t="s">
        <v>47</v>
      </c>
      <c r="F467" s="2" t="s">
        <v>48</v>
      </c>
      <c r="G467" s="2" t="s">
        <v>21</v>
      </c>
      <c r="H467" s="4">
        <v>50</v>
      </c>
      <c r="I467" s="4">
        <v>70574</v>
      </c>
      <c r="J467" s="4">
        <v>47235</v>
      </c>
      <c r="K467" s="4">
        <v>1270</v>
      </c>
      <c r="L467" s="4">
        <v>2.4</v>
      </c>
      <c r="M467" s="4">
        <v>56</v>
      </c>
      <c r="N467" s="4">
        <v>0</v>
      </c>
      <c r="O467" s="4">
        <v>4.3799999999999999E-2</v>
      </c>
    </row>
    <row r="468" spans="1:15">
      <c r="A468" s="2" t="s">
        <v>615</v>
      </c>
      <c r="B468" s="3">
        <v>46135</v>
      </c>
      <c r="C468" s="2" t="s">
        <v>78</v>
      </c>
      <c r="D468" s="2" t="s">
        <v>79</v>
      </c>
      <c r="E468" s="2" t="s">
        <v>47</v>
      </c>
      <c r="F468" s="2" t="s">
        <v>48</v>
      </c>
      <c r="G468" s="2" t="s">
        <v>35</v>
      </c>
      <c r="H468" s="4">
        <v>32</v>
      </c>
      <c r="I468" s="4">
        <v>63197</v>
      </c>
      <c r="J468" s="4">
        <v>47203</v>
      </c>
      <c r="K468" s="4">
        <v>1138</v>
      </c>
      <c r="L468" s="4">
        <v>1.4</v>
      </c>
      <c r="M468" s="4">
        <v>80</v>
      </c>
      <c r="N468" s="4">
        <v>1</v>
      </c>
      <c r="O468" s="4">
        <v>4.4900000000000002E-2</v>
      </c>
    </row>
    <row r="469" spans="1:15">
      <c r="A469" s="2" t="s">
        <v>616</v>
      </c>
      <c r="B469" s="3">
        <v>46120</v>
      </c>
      <c r="C469" s="2" t="s">
        <v>162</v>
      </c>
      <c r="D469" s="2" t="s">
        <v>163</v>
      </c>
      <c r="E469" s="2" t="s">
        <v>29</v>
      </c>
      <c r="F469" s="2" t="s">
        <v>30</v>
      </c>
      <c r="G469" s="2" t="s">
        <v>25</v>
      </c>
      <c r="H469" s="4">
        <v>37</v>
      </c>
      <c r="I469" s="4">
        <v>30857</v>
      </c>
      <c r="J469" s="4">
        <v>20099</v>
      </c>
      <c r="K469" s="4">
        <v>555</v>
      </c>
      <c r="L469" s="4">
        <v>1.9</v>
      </c>
      <c r="M469" s="4">
        <v>52</v>
      </c>
      <c r="N469" s="4">
        <v>1</v>
      </c>
      <c r="O469" s="4">
        <v>8.2500000000000004E-2</v>
      </c>
    </row>
    <row r="470" spans="1:15">
      <c r="A470" s="2" t="s">
        <v>617</v>
      </c>
      <c r="B470" s="3">
        <v>46139</v>
      </c>
      <c r="C470" s="2" t="s">
        <v>108</v>
      </c>
      <c r="D470" s="2" t="s">
        <v>109</v>
      </c>
      <c r="E470" s="2" t="s">
        <v>42</v>
      </c>
      <c r="F470" s="2" t="s">
        <v>43</v>
      </c>
      <c r="G470" s="2" t="s">
        <v>35</v>
      </c>
      <c r="H470" s="4">
        <v>80</v>
      </c>
      <c r="I470" s="4">
        <v>163999</v>
      </c>
      <c r="J470" s="4">
        <v>118007</v>
      </c>
      <c r="K470" s="4">
        <v>2952</v>
      </c>
      <c r="L470" s="4">
        <v>1.3</v>
      </c>
      <c r="M470" s="4">
        <v>36</v>
      </c>
      <c r="N470" s="4">
        <v>2</v>
      </c>
      <c r="O470" s="4">
        <v>1.61E-2</v>
      </c>
    </row>
    <row r="471" spans="1:15">
      <c r="A471" s="2" t="s">
        <v>618</v>
      </c>
      <c r="B471" s="3">
        <v>46124</v>
      </c>
      <c r="C471" s="2" t="s">
        <v>203</v>
      </c>
      <c r="D471" s="2" t="s">
        <v>204</v>
      </c>
      <c r="E471" s="2" t="s">
        <v>29</v>
      </c>
      <c r="F471" s="2" t="s">
        <v>30</v>
      </c>
      <c r="G471" s="2" t="s">
        <v>21</v>
      </c>
      <c r="H471" s="4">
        <v>118</v>
      </c>
      <c r="I471" s="4">
        <v>171473</v>
      </c>
      <c r="J471" s="4">
        <v>111475</v>
      </c>
      <c r="K471" s="4">
        <v>3087</v>
      </c>
      <c r="L471" s="4">
        <v>3</v>
      </c>
      <c r="M471" s="4">
        <v>59</v>
      </c>
      <c r="N471" s="4">
        <v>0</v>
      </c>
      <c r="O471" s="4">
        <v>1.55E-2</v>
      </c>
    </row>
    <row r="472" spans="1:15">
      <c r="A472" s="2" t="s">
        <v>619</v>
      </c>
      <c r="B472" s="3">
        <v>46125</v>
      </c>
      <c r="C472" s="2" t="s">
        <v>102</v>
      </c>
      <c r="D472" s="2" t="s">
        <v>103</v>
      </c>
      <c r="E472" s="2" t="s">
        <v>29</v>
      </c>
      <c r="F472" s="2" t="s">
        <v>30</v>
      </c>
      <c r="G472" s="2" t="s">
        <v>31</v>
      </c>
      <c r="H472" s="4">
        <v>97</v>
      </c>
      <c r="I472" s="4">
        <v>59861</v>
      </c>
      <c r="J472" s="4">
        <v>33495</v>
      </c>
      <c r="K472" s="4">
        <v>1077</v>
      </c>
      <c r="L472" s="4">
        <v>1.4</v>
      </c>
      <c r="M472" s="4">
        <v>51</v>
      </c>
      <c r="N472" s="4">
        <v>1</v>
      </c>
      <c r="O472" s="4">
        <v>4.2500000000000003E-2</v>
      </c>
    </row>
    <row r="473" spans="1:15">
      <c r="A473" s="2" t="s">
        <v>620</v>
      </c>
      <c r="B473" s="3">
        <v>46122</v>
      </c>
      <c r="C473" s="2" t="s">
        <v>27</v>
      </c>
      <c r="D473" s="2" t="s">
        <v>28</v>
      </c>
      <c r="E473" s="2" t="s">
        <v>29</v>
      </c>
      <c r="F473" s="2" t="s">
        <v>30</v>
      </c>
      <c r="G473" s="2" t="s">
        <v>35</v>
      </c>
      <c r="H473" s="4">
        <v>50</v>
      </c>
      <c r="I473" s="4">
        <v>101133</v>
      </c>
      <c r="J473" s="4">
        <v>73754</v>
      </c>
      <c r="K473" s="4">
        <v>3034</v>
      </c>
      <c r="L473" s="4">
        <v>0.7</v>
      </c>
      <c r="M473" s="4">
        <v>51</v>
      </c>
      <c r="N473" s="4">
        <v>0</v>
      </c>
      <c r="O473" s="4">
        <v>5.3900000000000003E-2</v>
      </c>
    </row>
    <row r="474" spans="1:15">
      <c r="A474" s="2" t="s">
        <v>621</v>
      </c>
      <c r="B474" s="3">
        <v>46142</v>
      </c>
      <c r="C474" s="2" t="s">
        <v>75</v>
      </c>
      <c r="D474" s="2" t="s">
        <v>76</v>
      </c>
      <c r="E474" s="2" t="s">
        <v>42</v>
      </c>
      <c r="F474" s="2" t="s">
        <v>43</v>
      </c>
      <c r="G474" s="2" t="s">
        <v>31</v>
      </c>
      <c r="H474" s="4">
        <v>63</v>
      </c>
      <c r="I474" s="4">
        <v>37356</v>
      </c>
      <c r="J474" s="4">
        <v>21754</v>
      </c>
      <c r="K474" s="4">
        <v>1121</v>
      </c>
      <c r="L474" s="4">
        <v>2</v>
      </c>
      <c r="M474" s="4">
        <v>47</v>
      </c>
      <c r="N474" s="4">
        <v>1</v>
      </c>
      <c r="O474" s="4">
        <v>7.3999999999999996E-2</v>
      </c>
    </row>
    <row r="475" spans="1:15">
      <c r="A475" s="2" t="s">
        <v>622</v>
      </c>
      <c r="B475" s="3">
        <v>46121</v>
      </c>
      <c r="C475" s="2" t="s">
        <v>18</v>
      </c>
      <c r="D475" s="2" t="s">
        <v>19</v>
      </c>
      <c r="E475" s="2" t="s">
        <v>12</v>
      </c>
      <c r="F475" s="2" t="s">
        <v>20</v>
      </c>
      <c r="G475" s="2" t="s">
        <v>31</v>
      </c>
      <c r="H475" s="4">
        <v>52</v>
      </c>
      <c r="I475" s="4">
        <v>33372</v>
      </c>
      <c r="J475" s="4">
        <v>17956</v>
      </c>
      <c r="K475" s="4">
        <v>601</v>
      </c>
      <c r="L475" s="4">
        <v>1.5</v>
      </c>
      <c r="M475" s="4">
        <v>53</v>
      </c>
      <c r="N475" s="4">
        <v>0</v>
      </c>
      <c r="O475" s="4">
        <v>1.4999999999999999E-2</v>
      </c>
    </row>
    <row r="476" spans="1:15">
      <c r="A476" s="2" t="s">
        <v>623</v>
      </c>
      <c r="B476" s="3">
        <v>46117</v>
      </c>
      <c r="C476" s="2" t="s">
        <v>120</v>
      </c>
      <c r="D476" s="2" t="s">
        <v>121</v>
      </c>
      <c r="E476" s="2" t="s">
        <v>42</v>
      </c>
      <c r="F476" s="2" t="s">
        <v>43</v>
      </c>
      <c r="G476" s="2" t="s">
        <v>31</v>
      </c>
      <c r="H476" s="4">
        <v>118</v>
      </c>
      <c r="I476" s="4">
        <v>73413</v>
      </c>
      <c r="J476" s="4">
        <v>40746</v>
      </c>
      <c r="K476" s="4">
        <v>2202</v>
      </c>
      <c r="L476" s="4">
        <v>1.1000000000000001</v>
      </c>
      <c r="M476" s="4">
        <v>58</v>
      </c>
      <c r="N476" s="4">
        <v>0</v>
      </c>
      <c r="O476" s="4">
        <v>4.5100000000000001E-2</v>
      </c>
    </row>
    <row r="477" spans="1:15">
      <c r="A477" s="2" t="s">
        <v>624</v>
      </c>
      <c r="B477" s="3">
        <v>46121</v>
      </c>
      <c r="C477" s="2" t="s">
        <v>198</v>
      </c>
      <c r="D477" s="2" t="s">
        <v>199</v>
      </c>
      <c r="E477" s="2" t="s">
        <v>72</v>
      </c>
      <c r="F477" s="2" t="s">
        <v>73</v>
      </c>
      <c r="G477" s="2" t="s">
        <v>35</v>
      </c>
      <c r="H477" s="4">
        <v>112</v>
      </c>
      <c r="I477" s="4">
        <v>227501</v>
      </c>
      <c r="J477" s="4">
        <v>165209</v>
      </c>
      <c r="K477" s="4">
        <v>6825</v>
      </c>
      <c r="L477" s="4">
        <v>3.1</v>
      </c>
      <c r="M477" s="4">
        <v>53</v>
      </c>
      <c r="N477" s="4">
        <v>3</v>
      </c>
      <c r="O477" s="4">
        <v>2.3099999999999999E-2</v>
      </c>
    </row>
    <row r="478" spans="1:15">
      <c r="A478" s="2" t="s">
        <v>625</v>
      </c>
      <c r="B478" s="3">
        <v>46126</v>
      </c>
      <c r="C478" s="2" t="s">
        <v>83</v>
      </c>
      <c r="D478" s="2" t="s">
        <v>84</v>
      </c>
      <c r="E478" s="2" t="s">
        <v>12</v>
      </c>
      <c r="F478" s="2" t="s">
        <v>20</v>
      </c>
      <c r="G478" s="2" t="s">
        <v>21</v>
      </c>
      <c r="H478" s="4">
        <v>36</v>
      </c>
      <c r="I478" s="4">
        <v>42792</v>
      </c>
      <c r="J478" s="4">
        <v>34009</v>
      </c>
      <c r="K478" s="4">
        <v>1284</v>
      </c>
      <c r="L478" s="4">
        <v>2.8</v>
      </c>
      <c r="M478" s="4">
        <v>62</v>
      </c>
      <c r="N478" s="4">
        <v>3</v>
      </c>
      <c r="O478" s="4">
        <v>0.1114</v>
      </c>
    </row>
    <row r="479" spans="1:15">
      <c r="A479" s="2" t="s">
        <v>626</v>
      </c>
      <c r="B479" s="3">
        <v>46118</v>
      </c>
      <c r="C479" s="2" t="s">
        <v>323</v>
      </c>
      <c r="D479" s="2" t="s">
        <v>324</v>
      </c>
      <c r="E479" s="2" t="s">
        <v>29</v>
      </c>
      <c r="F479" s="2" t="s">
        <v>30</v>
      </c>
      <c r="G479" s="2" t="s">
        <v>31</v>
      </c>
      <c r="H479" s="4">
        <v>105</v>
      </c>
      <c r="I479" s="4">
        <v>66459</v>
      </c>
      <c r="J479" s="4">
        <v>36257</v>
      </c>
      <c r="K479" s="4">
        <v>1196</v>
      </c>
      <c r="L479" s="4">
        <v>2.9</v>
      </c>
      <c r="M479" s="4">
        <v>58</v>
      </c>
      <c r="N479" s="4">
        <v>0</v>
      </c>
      <c r="O479" s="4">
        <v>2.8500000000000001E-2</v>
      </c>
    </row>
    <row r="480" spans="1:15">
      <c r="A480" s="2" t="s">
        <v>627</v>
      </c>
      <c r="B480" s="3">
        <v>46142</v>
      </c>
      <c r="C480" s="2" t="s">
        <v>242</v>
      </c>
      <c r="D480" s="2" t="s">
        <v>243</v>
      </c>
      <c r="E480" s="2" t="s">
        <v>47</v>
      </c>
      <c r="F480" s="2" t="s">
        <v>48</v>
      </c>
      <c r="G480" s="2" t="s">
        <v>21</v>
      </c>
      <c r="H480" s="4">
        <v>54</v>
      </c>
      <c r="I480" s="4">
        <v>66851</v>
      </c>
      <c r="J480" s="4">
        <v>51014</v>
      </c>
      <c r="K480" s="4">
        <v>2006</v>
      </c>
      <c r="L480" s="4">
        <v>3.8</v>
      </c>
      <c r="M480" s="4">
        <v>77</v>
      </c>
      <c r="N480" s="4">
        <v>4</v>
      </c>
      <c r="O480" s="4">
        <v>8.72E-2</v>
      </c>
    </row>
    <row r="481" spans="1:15">
      <c r="A481" s="2" t="s">
        <v>628</v>
      </c>
      <c r="B481" s="3">
        <v>46119</v>
      </c>
      <c r="C481" s="2" t="s">
        <v>61</v>
      </c>
      <c r="D481" s="2" t="s">
        <v>62</v>
      </c>
      <c r="E481" s="2" t="s">
        <v>29</v>
      </c>
      <c r="F481" s="2" t="s">
        <v>30</v>
      </c>
      <c r="G481" s="2" t="s">
        <v>21</v>
      </c>
      <c r="H481" s="4">
        <v>129</v>
      </c>
      <c r="I481" s="4">
        <v>180722</v>
      </c>
      <c r="J481" s="4">
        <v>121867</v>
      </c>
      <c r="K481" s="4">
        <v>3253</v>
      </c>
      <c r="L481" s="4">
        <v>2.1</v>
      </c>
      <c r="M481" s="4">
        <v>30</v>
      </c>
      <c r="N481" s="4">
        <v>3</v>
      </c>
      <c r="O481" s="4">
        <v>2.7699999999999999E-2</v>
      </c>
    </row>
    <row r="482" spans="1:15">
      <c r="A482" s="2" t="s">
        <v>629</v>
      </c>
      <c r="B482" s="3">
        <v>46119</v>
      </c>
      <c r="C482" s="2" t="s">
        <v>256</v>
      </c>
      <c r="D482" s="2" t="s">
        <v>257</v>
      </c>
      <c r="E482" s="2" t="s">
        <v>58</v>
      </c>
      <c r="F482" s="2" t="s">
        <v>59</v>
      </c>
      <c r="G482" s="2" t="s">
        <v>25</v>
      </c>
      <c r="H482" s="4">
        <v>121</v>
      </c>
      <c r="I482" s="4">
        <v>108087</v>
      </c>
      <c r="J482" s="4">
        <v>65728</v>
      </c>
      <c r="K482" s="4">
        <v>1946</v>
      </c>
      <c r="L482" s="4">
        <v>1.5</v>
      </c>
      <c r="M482" s="4">
        <v>51</v>
      </c>
      <c r="N482" s="4">
        <v>2</v>
      </c>
      <c r="O482" s="4">
        <v>2.9700000000000001E-2</v>
      </c>
    </row>
    <row r="483" spans="1:15">
      <c r="A483" s="2" t="s">
        <v>630</v>
      </c>
      <c r="B483" s="3">
        <v>46129</v>
      </c>
      <c r="C483" s="2" t="s">
        <v>203</v>
      </c>
      <c r="D483" s="2" t="s">
        <v>204</v>
      </c>
      <c r="E483" s="2" t="s">
        <v>29</v>
      </c>
      <c r="F483" s="2" t="s">
        <v>30</v>
      </c>
      <c r="G483" s="2" t="s">
        <v>35</v>
      </c>
      <c r="H483" s="4">
        <v>34</v>
      </c>
      <c r="I483" s="4">
        <v>70215</v>
      </c>
      <c r="J483" s="4">
        <v>50153</v>
      </c>
      <c r="K483" s="4">
        <v>1264</v>
      </c>
      <c r="L483" s="4">
        <v>3.7</v>
      </c>
      <c r="M483" s="4">
        <v>62</v>
      </c>
      <c r="N483" s="4">
        <v>0</v>
      </c>
      <c r="O483" s="4">
        <v>3.4000000000000002E-2</v>
      </c>
    </row>
    <row r="484" spans="1:15">
      <c r="A484" s="2" t="s">
        <v>631</v>
      </c>
      <c r="B484" s="3">
        <v>46139</v>
      </c>
      <c r="C484" s="2" t="s">
        <v>70</v>
      </c>
      <c r="D484" s="2" t="s">
        <v>71</v>
      </c>
      <c r="E484" s="2" t="s">
        <v>72</v>
      </c>
      <c r="F484" s="2" t="s">
        <v>73</v>
      </c>
      <c r="G484" s="2" t="s">
        <v>31</v>
      </c>
      <c r="H484" s="4">
        <v>39</v>
      </c>
      <c r="I484" s="4">
        <v>23881</v>
      </c>
      <c r="J484" s="4">
        <v>13467</v>
      </c>
      <c r="K484" s="4">
        <v>430</v>
      </c>
      <c r="L484" s="4">
        <v>3.7</v>
      </c>
      <c r="M484" s="4">
        <v>48</v>
      </c>
      <c r="N484" s="4">
        <v>0</v>
      </c>
      <c r="O484" s="4">
        <v>6.0199999999999997E-2</v>
      </c>
    </row>
    <row r="485" spans="1:15">
      <c r="A485" s="2" t="s">
        <v>632</v>
      </c>
      <c r="B485" s="3">
        <v>46147</v>
      </c>
      <c r="C485" s="2" t="s">
        <v>135</v>
      </c>
      <c r="D485" s="2" t="s">
        <v>136</v>
      </c>
      <c r="E485" s="2" t="s">
        <v>72</v>
      </c>
      <c r="F485" s="2" t="s">
        <v>73</v>
      </c>
      <c r="G485" s="2" t="s">
        <v>31</v>
      </c>
      <c r="H485" s="4">
        <v>35</v>
      </c>
      <c r="I485" s="4">
        <v>21412</v>
      </c>
      <c r="J485" s="4">
        <v>12157</v>
      </c>
      <c r="K485" s="4">
        <v>385</v>
      </c>
      <c r="L485" s="4">
        <v>3.4</v>
      </c>
      <c r="M485" s="4">
        <v>40</v>
      </c>
      <c r="N485" s="4">
        <v>0</v>
      </c>
      <c r="O485" s="4">
        <v>6.6500000000000004E-2</v>
      </c>
    </row>
    <row r="486" spans="1:15">
      <c r="A486" s="2" t="s">
        <v>633</v>
      </c>
      <c r="B486" s="3">
        <v>46169</v>
      </c>
      <c r="C486" s="2" t="s">
        <v>152</v>
      </c>
      <c r="D486" s="2" t="s">
        <v>153</v>
      </c>
      <c r="E486" s="2" t="s">
        <v>72</v>
      </c>
      <c r="F486" s="2" t="s">
        <v>73</v>
      </c>
      <c r="G486" s="2" t="s">
        <v>21</v>
      </c>
      <c r="H486" s="4">
        <v>97</v>
      </c>
      <c r="I486" s="4">
        <v>132105</v>
      </c>
      <c r="J486" s="4">
        <v>92176</v>
      </c>
      <c r="K486" s="4">
        <v>2378</v>
      </c>
      <c r="L486" s="4">
        <v>2.7</v>
      </c>
      <c r="M486" s="4">
        <v>60</v>
      </c>
      <c r="N486" s="4">
        <v>1</v>
      </c>
      <c r="O486" s="4">
        <v>7.2499999999999995E-2</v>
      </c>
    </row>
    <row r="487" spans="1:15">
      <c r="A487" s="2" t="s">
        <v>634</v>
      </c>
      <c r="B487" s="3">
        <v>46171</v>
      </c>
      <c r="C487" s="2" t="s">
        <v>206</v>
      </c>
      <c r="D487" s="2" t="s">
        <v>207</v>
      </c>
      <c r="E487" s="2" t="s">
        <v>72</v>
      </c>
      <c r="F487" s="2" t="s">
        <v>73</v>
      </c>
      <c r="G487" s="2" t="s">
        <v>25</v>
      </c>
      <c r="H487" s="4">
        <v>94</v>
      </c>
      <c r="I487" s="4">
        <v>84780</v>
      </c>
      <c r="J487" s="4">
        <v>51362</v>
      </c>
      <c r="K487" s="4">
        <v>1526</v>
      </c>
      <c r="L487" s="4">
        <v>2.8</v>
      </c>
      <c r="M487" s="4">
        <v>44</v>
      </c>
      <c r="N487" s="4">
        <v>1</v>
      </c>
      <c r="O487" s="4">
        <v>3.2000000000000001E-2</v>
      </c>
    </row>
    <row r="488" spans="1:15">
      <c r="A488" s="2" t="s">
        <v>635</v>
      </c>
      <c r="B488" s="3">
        <v>46150</v>
      </c>
      <c r="C488" s="2" t="s">
        <v>198</v>
      </c>
      <c r="D488" s="2" t="s">
        <v>199</v>
      </c>
      <c r="E488" s="2" t="s">
        <v>72</v>
      </c>
      <c r="F488" s="2" t="s">
        <v>73</v>
      </c>
      <c r="G488" s="2" t="s">
        <v>25</v>
      </c>
      <c r="H488" s="4">
        <v>83</v>
      </c>
      <c r="I488" s="4">
        <v>74553</v>
      </c>
      <c r="J488" s="4">
        <v>45352</v>
      </c>
      <c r="K488" s="4">
        <v>2237</v>
      </c>
      <c r="L488" s="4">
        <v>2.9</v>
      </c>
      <c r="M488" s="4">
        <v>30</v>
      </c>
      <c r="N488" s="4">
        <v>1</v>
      </c>
      <c r="O488" s="4">
        <v>3.4500000000000003E-2</v>
      </c>
    </row>
    <row r="489" spans="1:15">
      <c r="A489" s="2" t="s">
        <v>636</v>
      </c>
      <c r="B489" s="3">
        <v>46159</v>
      </c>
      <c r="C489" s="2" t="s">
        <v>70</v>
      </c>
      <c r="D489" s="2" t="s">
        <v>71</v>
      </c>
      <c r="E489" s="2" t="s">
        <v>72</v>
      </c>
      <c r="F489" s="2" t="s">
        <v>73</v>
      </c>
      <c r="G489" s="2" t="s">
        <v>31</v>
      </c>
      <c r="H489" s="4">
        <v>119</v>
      </c>
      <c r="I489" s="4">
        <v>73905</v>
      </c>
      <c r="J489" s="4">
        <v>41334</v>
      </c>
      <c r="K489" s="4">
        <v>1330</v>
      </c>
      <c r="L489" s="4">
        <v>1.1000000000000001</v>
      </c>
      <c r="M489" s="4">
        <v>48</v>
      </c>
      <c r="N489" s="4">
        <v>0</v>
      </c>
      <c r="O489" s="4">
        <v>5.2299999999999999E-2</v>
      </c>
    </row>
    <row r="490" spans="1:15">
      <c r="A490" s="2" t="s">
        <v>637</v>
      </c>
      <c r="B490" s="3">
        <v>46154</v>
      </c>
      <c r="C490" s="2" t="s">
        <v>27</v>
      </c>
      <c r="D490" s="2" t="s">
        <v>28</v>
      </c>
      <c r="E490" s="2" t="s">
        <v>29</v>
      </c>
      <c r="F490" s="2" t="s">
        <v>30</v>
      </c>
      <c r="G490" s="2" t="s">
        <v>21</v>
      </c>
      <c r="H490" s="4">
        <v>113</v>
      </c>
      <c r="I490" s="4">
        <v>161127</v>
      </c>
      <c r="J490" s="4">
        <v>107381</v>
      </c>
      <c r="K490" s="4">
        <v>2900</v>
      </c>
      <c r="L490" s="4">
        <v>3.6</v>
      </c>
      <c r="M490" s="4">
        <v>58</v>
      </c>
      <c r="N490" s="4">
        <v>0</v>
      </c>
      <c r="O490" s="4">
        <v>3.9699999999999999E-2</v>
      </c>
    </row>
    <row r="491" spans="1:15">
      <c r="A491" s="2" t="s">
        <v>638</v>
      </c>
      <c r="B491" s="3">
        <v>46160</v>
      </c>
      <c r="C491" s="2" t="s">
        <v>102</v>
      </c>
      <c r="D491" s="2" t="s">
        <v>103</v>
      </c>
      <c r="E491" s="2" t="s">
        <v>29</v>
      </c>
      <c r="F491" s="2" t="s">
        <v>30</v>
      </c>
      <c r="G491" s="2" t="s">
        <v>21</v>
      </c>
      <c r="H491" s="4">
        <v>119</v>
      </c>
      <c r="I491" s="4">
        <v>167729</v>
      </c>
      <c r="J491" s="4">
        <v>113082</v>
      </c>
      <c r="K491" s="4">
        <v>3019</v>
      </c>
      <c r="L491" s="4">
        <v>1</v>
      </c>
      <c r="M491" s="4">
        <v>51</v>
      </c>
      <c r="N491" s="4">
        <v>0</v>
      </c>
      <c r="O491" s="4">
        <v>5.0700000000000002E-2</v>
      </c>
    </row>
    <row r="492" spans="1:15">
      <c r="A492" s="2" t="s">
        <v>639</v>
      </c>
      <c r="B492" s="3">
        <v>46159</v>
      </c>
      <c r="C492" s="2" t="s">
        <v>50</v>
      </c>
      <c r="D492" s="2" t="s">
        <v>51</v>
      </c>
      <c r="E492" s="2" t="s">
        <v>47</v>
      </c>
      <c r="F492" s="2" t="s">
        <v>48</v>
      </c>
      <c r="G492" s="2" t="s">
        <v>25</v>
      </c>
      <c r="H492" s="4">
        <v>59</v>
      </c>
      <c r="I492" s="4">
        <v>53738</v>
      </c>
      <c r="J492" s="4">
        <v>32238</v>
      </c>
      <c r="K492" s="4">
        <v>967</v>
      </c>
      <c r="L492" s="4">
        <v>1</v>
      </c>
      <c r="M492" s="4">
        <v>51</v>
      </c>
      <c r="N492" s="4">
        <v>1</v>
      </c>
      <c r="O492" s="4">
        <v>1.6199999999999999E-2</v>
      </c>
    </row>
    <row r="493" spans="1:15">
      <c r="A493" s="2" t="s">
        <v>640</v>
      </c>
      <c r="B493" s="3">
        <v>46172</v>
      </c>
      <c r="C493" s="2" t="s">
        <v>40</v>
      </c>
      <c r="D493" s="2" t="s">
        <v>41</v>
      </c>
      <c r="E493" s="2" t="s">
        <v>42</v>
      </c>
      <c r="F493" s="2" t="s">
        <v>43</v>
      </c>
      <c r="G493" s="2" t="s">
        <v>35</v>
      </c>
      <c r="H493" s="4">
        <v>71</v>
      </c>
      <c r="I493" s="4">
        <v>141905</v>
      </c>
      <c r="J493" s="4">
        <v>105348</v>
      </c>
      <c r="K493" s="4">
        <v>2554</v>
      </c>
      <c r="L493" s="4">
        <v>1.7</v>
      </c>
      <c r="M493" s="4">
        <v>58</v>
      </c>
      <c r="N493" s="4">
        <v>1</v>
      </c>
      <c r="O493" s="4">
        <v>5.6500000000000002E-2</v>
      </c>
    </row>
    <row r="494" spans="1:15">
      <c r="A494" s="2" t="s">
        <v>641</v>
      </c>
      <c r="B494" s="3">
        <v>46154</v>
      </c>
      <c r="C494" s="2" t="s">
        <v>236</v>
      </c>
      <c r="D494" s="2" t="s">
        <v>237</v>
      </c>
      <c r="E494" s="2" t="s">
        <v>42</v>
      </c>
      <c r="F494" s="2" t="s">
        <v>43</v>
      </c>
      <c r="G494" s="2" t="s">
        <v>35</v>
      </c>
      <c r="H494" s="4">
        <v>96</v>
      </c>
      <c r="I494" s="4">
        <v>198444</v>
      </c>
      <c r="J494" s="4">
        <v>142442</v>
      </c>
      <c r="K494" s="4">
        <v>3572</v>
      </c>
      <c r="L494" s="4">
        <v>4.0999999999999996</v>
      </c>
      <c r="M494" s="4">
        <v>55</v>
      </c>
      <c r="N494" s="4">
        <v>1</v>
      </c>
      <c r="O494" s="4">
        <v>2.8299999999999999E-2</v>
      </c>
    </row>
    <row r="495" spans="1:15">
      <c r="A495" s="2" t="s">
        <v>642</v>
      </c>
      <c r="B495" s="3">
        <v>46162</v>
      </c>
      <c r="C495" s="2" t="s">
        <v>190</v>
      </c>
      <c r="D495" s="2" t="s">
        <v>191</v>
      </c>
      <c r="E495" s="2" t="s">
        <v>12</v>
      </c>
      <c r="F495" s="2" t="s">
        <v>20</v>
      </c>
      <c r="G495" s="2" t="s">
        <v>25</v>
      </c>
      <c r="H495" s="4">
        <v>54</v>
      </c>
      <c r="I495" s="4">
        <v>47300</v>
      </c>
      <c r="J495" s="4">
        <v>29506</v>
      </c>
      <c r="K495" s="4">
        <v>851</v>
      </c>
      <c r="L495" s="4">
        <v>5</v>
      </c>
      <c r="M495" s="4">
        <v>66</v>
      </c>
      <c r="N495" s="4">
        <v>2</v>
      </c>
      <c r="O495" s="4">
        <v>3.32E-2</v>
      </c>
    </row>
    <row r="496" spans="1:15">
      <c r="A496" s="2" t="s">
        <v>643</v>
      </c>
      <c r="B496" s="3">
        <v>46145</v>
      </c>
      <c r="C496" s="2" t="s">
        <v>126</v>
      </c>
      <c r="D496" s="2" t="s">
        <v>127</v>
      </c>
      <c r="E496" s="2" t="s">
        <v>58</v>
      </c>
      <c r="F496" s="2" t="s">
        <v>59</v>
      </c>
      <c r="G496" s="2" t="s">
        <v>35</v>
      </c>
      <c r="H496" s="4">
        <v>33</v>
      </c>
      <c r="I496" s="4">
        <v>64519</v>
      </c>
      <c r="J496" s="4">
        <v>48965</v>
      </c>
      <c r="K496" s="4">
        <v>1161</v>
      </c>
      <c r="L496" s="4">
        <v>2.7</v>
      </c>
      <c r="M496" s="4">
        <v>31</v>
      </c>
      <c r="N496" s="4">
        <v>1</v>
      </c>
      <c r="O496" s="4">
        <v>6.0499999999999998E-2</v>
      </c>
    </row>
    <row r="497" spans="1:15">
      <c r="A497" s="2" t="s">
        <v>644</v>
      </c>
      <c r="B497" s="3">
        <v>46143</v>
      </c>
      <c r="C497" s="2" t="s">
        <v>232</v>
      </c>
      <c r="D497" s="2" t="s">
        <v>233</v>
      </c>
      <c r="E497" s="2" t="s">
        <v>47</v>
      </c>
      <c r="F497" s="2" t="s">
        <v>48</v>
      </c>
      <c r="G497" s="2" t="s">
        <v>35</v>
      </c>
      <c r="H497" s="4">
        <v>62</v>
      </c>
      <c r="I497" s="4">
        <v>122284</v>
      </c>
      <c r="J497" s="4">
        <v>91994</v>
      </c>
      <c r="K497" s="4">
        <v>2201</v>
      </c>
      <c r="L497" s="4">
        <v>4.3</v>
      </c>
      <c r="M497" s="4">
        <v>57</v>
      </c>
      <c r="N497" s="4">
        <v>2</v>
      </c>
      <c r="O497" s="4">
        <v>5.0599999999999999E-2</v>
      </c>
    </row>
    <row r="498" spans="1:15">
      <c r="A498" s="2" t="s">
        <v>645</v>
      </c>
      <c r="B498" s="3">
        <v>46144</v>
      </c>
      <c r="C498" s="2" t="s">
        <v>78</v>
      </c>
      <c r="D498" s="2" t="s">
        <v>79</v>
      </c>
      <c r="E498" s="2" t="s">
        <v>47</v>
      </c>
      <c r="F498" s="2" t="s">
        <v>48</v>
      </c>
      <c r="G498" s="2" t="s">
        <v>25</v>
      </c>
      <c r="H498" s="4">
        <v>122</v>
      </c>
      <c r="I498" s="4">
        <v>107089</v>
      </c>
      <c r="J498" s="4">
        <v>66662</v>
      </c>
      <c r="K498" s="4">
        <v>1928</v>
      </c>
      <c r="L498" s="4">
        <v>2.1</v>
      </c>
      <c r="M498" s="4">
        <v>51</v>
      </c>
      <c r="N498" s="4">
        <v>1</v>
      </c>
      <c r="O498" s="4">
        <v>6.0100000000000001E-2</v>
      </c>
    </row>
    <row r="499" spans="1:15">
      <c r="A499" s="2" t="s">
        <v>646</v>
      </c>
      <c r="B499" s="3">
        <v>46170</v>
      </c>
      <c r="C499" s="2" t="s">
        <v>159</v>
      </c>
      <c r="D499" s="2" t="s">
        <v>160</v>
      </c>
      <c r="E499" s="2" t="s">
        <v>47</v>
      </c>
      <c r="F499" s="2" t="s">
        <v>48</v>
      </c>
      <c r="G499" s="2" t="s">
        <v>35</v>
      </c>
      <c r="H499" s="4">
        <v>98</v>
      </c>
      <c r="I499" s="4">
        <v>196681</v>
      </c>
      <c r="J499" s="4">
        <v>145410</v>
      </c>
      <c r="K499" s="4">
        <v>3540</v>
      </c>
      <c r="L499" s="4">
        <v>4.2</v>
      </c>
      <c r="M499" s="4">
        <v>56</v>
      </c>
      <c r="N499" s="4">
        <v>1</v>
      </c>
      <c r="O499" s="4">
        <v>5.6500000000000002E-2</v>
      </c>
    </row>
    <row r="500" spans="1:15">
      <c r="A500" s="2" t="s">
        <v>647</v>
      </c>
      <c r="B500" s="3">
        <v>46149</v>
      </c>
      <c r="C500" s="2" t="s">
        <v>144</v>
      </c>
      <c r="D500" s="2" t="s">
        <v>145</v>
      </c>
      <c r="E500" s="2" t="s">
        <v>42</v>
      </c>
      <c r="F500" s="2" t="s">
        <v>43</v>
      </c>
      <c r="G500" s="2" t="s">
        <v>25</v>
      </c>
      <c r="H500" s="4">
        <v>52</v>
      </c>
      <c r="I500" s="4">
        <v>46501</v>
      </c>
      <c r="J500" s="4">
        <v>28413</v>
      </c>
      <c r="K500" s="4">
        <v>1395</v>
      </c>
      <c r="L500" s="4">
        <v>0.9</v>
      </c>
      <c r="M500" s="4">
        <v>46</v>
      </c>
      <c r="N500" s="4">
        <v>1</v>
      </c>
      <c r="O500" s="4">
        <v>3.15E-2</v>
      </c>
    </row>
    <row r="501" spans="1:15">
      <c r="A501" s="2" t="s">
        <v>648</v>
      </c>
      <c r="B501" s="3">
        <v>46146</v>
      </c>
      <c r="C501" s="2" t="s">
        <v>190</v>
      </c>
      <c r="D501" s="2" t="s">
        <v>191</v>
      </c>
      <c r="E501" s="2" t="s">
        <v>12</v>
      </c>
      <c r="F501" s="2" t="s">
        <v>20</v>
      </c>
      <c r="G501" s="2" t="s">
        <v>35</v>
      </c>
      <c r="H501" s="4">
        <v>38</v>
      </c>
      <c r="I501" s="4">
        <v>76174</v>
      </c>
      <c r="J501" s="4">
        <v>56383</v>
      </c>
      <c r="K501" s="4">
        <v>2285</v>
      </c>
      <c r="L501" s="4">
        <v>2.8</v>
      </c>
      <c r="M501" s="4">
        <v>75</v>
      </c>
      <c r="N501" s="4">
        <v>1</v>
      </c>
      <c r="O501" s="4">
        <v>4.1500000000000002E-2</v>
      </c>
    </row>
    <row r="502" spans="1:15">
      <c r="A502" s="2" t="s">
        <v>649</v>
      </c>
      <c r="B502" s="3">
        <v>46151</v>
      </c>
      <c r="C502" s="2" t="s">
        <v>250</v>
      </c>
      <c r="D502" s="2" t="s">
        <v>251</v>
      </c>
      <c r="E502" s="2" t="s">
        <v>58</v>
      </c>
      <c r="F502" s="2" t="s">
        <v>59</v>
      </c>
      <c r="G502" s="2" t="s">
        <v>25</v>
      </c>
      <c r="H502" s="4">
        <v>102</v>
      </c>
      <c r="I502" s="4">
        <v>91645</v>
      </c>
      <c r="J502" s="4">
        <v>55733</v>
      </c>
      <c r="K502" s="4">
        <v>1650</v>
      </c>
      <c r="L502" s="4">
        <v>2.5</v>
      </c>
      <c r="M502" s="4">
        <v>44</v>
      </c>
      <c r="N502" s="4">
        <v>0</v>
      </c>
      <c r="O502" s="4">
        <v>4.6300000000000001E-2</v>
      </c>
    </row>
    <row r="503" spans="1:15">
      <c r="A503" s="2" t="s">
        <v>650</v>
      </c>
      <c r="B503" s="3">
        <v>46144</v>
      </c>
      <c r="C503" s="2" t="s">
        <v>102</v>
      </c>
      <c r="D503" s="2" t="s">
        <v>103</v>
      </c>
      <c r="E503" s="2" t="s">
        <v>29</v>
      </c>
      <c r="F503" s="2" t="s">
        <v>30</v>
      </c>
      <c r="G503" s="2" t="s">
        <v>21</v>
      </c>
      <c r="H503" s="4">
        <v>55</v>
      </c>
      <c r="I503" s="4">
        <v>77700</v>
      </c>
      <c r="J503" s="4">
        <v>52265</v>
      </c>
      <c r="K503" s="4">
        <v>1399</v>
      </c>
      <c r="L503" s="4">
        <v>4.2</v>
      </c>
      <c r="M503" s="4">
        <v>35</v>
      </c>
      <c r="N503" s="4">
        <v>1</v>
      </c>
      <c r="O503" s="4">
        <v>3.04E-2</v>
      </c>
    </row>
    <row r="504" spans="1:15">
      <c r="A504" s="2" t="s">
        <v>651</v>
      </c>
      <c r="B504" s="3">
        <v>46149</v>
      </c>
      <c r="C504" s="2" t="s">
        <v>323</v>
      </c>
      <c r="D504" s="2" t="s">
        <v>324</v>
      </c>
      <c r="E504" s="2" t="s">
        <v>29</v>
      </c>
      <c r="F504" s="2" t="s">
        <v>30</v>
      </c>
      <c r="G504" s="2" t="s">
        <v>25</v>
      </c>
      <c r="H504" s="4">
        <v>121</v>
      </c>
      <c r="I504" s="4">
        <v>102522</v>
      </c>
      <c r="J504" s="4">
        <v>66115</v>
      </c>
      <c r="K504" s="4">
        <v>1845</v>
      </c>
      <c r="L504" s="4">
        <v>1.9</v>
      </c>
      <c r="M504" s="4">
        <v>48</v>
      </c>
      <c r="N504" s="4">
        <v>1</v>
      </c>
      <c r="O504" s="4">
        <v>9.2399999999999996E-2</v>
      </c>
    </row>
    <row r="505" spans="1:15">
      <c r="A505" s="2" t="s">
        <v>652</v>
      </c>
      <c r="B505" s="3">
        <v>46157</v>
      </c>
      <c r="C505" s="2" t="s">
        <v>209</v>
      </c>
      <c r="D505" s="2" t="s">
        <v>210</v>
      </c>
      <c r="E505" s="2" t="s">
        <v>58</v>
      </c>
      <c r="F505" s="2" t="s">
        <v>59</v>
      </c>
      <c r="G505" s="2" t="s">
        <v>31</v>
      </c>
      <c r="H505" s="4">
        <v>91</v>
      </c>
      <c r="I505" s="4">
        <v>57624</v>
      </c>
      <c r="J505" s="4">
        <v>31608</v>
      </c>
      <c r="K505" s="4">
        <v>1729</v>
      </c>
      <c r="L505" s="4">
        <v>3.3</v>
      </c>
      <c r="M505" s="4">
        <v>53</v>
      </c>
      <c r="N505" s="4">
        <v>0</v>
      </c>
      <c r="O505" s="4">
        <v>3.3799999999999997E-2</v>
      </c>
    </row>
    <row r="506" spans="1:15">
      <c r="A506" s="2" t="s">
        <v>653</v>
      </c>
      <c r="B506" s="3">
        <v>46145</v>
      </c>
      <c r="C506" s="2" t="s">
        <v>123</v>
      </c>
      <c r="D506" s="2" t="s">
        <v>124</v>
      </c>
      <c r="E506" s="2" t="s">
        <v>47</v>
      </c>
      <c r="F506" s="2" t="s">
        <v>48</v>
      </c>
      <c r="G506" s="2" t="s">
        <v>35</v>
      </c>
      <c r="H506" s="4">
        <v>47</v>
      </c>
      <c r="I506" s="4">
        <v>92809</v>
      </c>
      <c r="J506" s="4">
        <v>69737</v>
      </c>
      <c r="K506" s="4">
        <v>1671</v>
      </c>
      <c r="L506" s="4">
        <v>1</v>
      </c>
      <c r="M506" s="4">
        <v>61</v>
      </c>
      <c r="N506" s="4">
        <v>1</v>
      </c>
      <c r="O506" s="4">
        <v>6.0499999999999998E-2</v>
      </c>
    </row>
    <row r="507" spans="1:15">
      <c r="A507" s="2" t="s">
        <v>654</v>
      </c>
      <c r="B507" s="3">
        <v>46160</v>
      </c>
      <c r="C507" s="2" t="s">
        <v>99</v>
      </c>
      <c r="D507" s="2" t="s">
        <v>100</v>
      </c>
      <c r="E507" s="2" t="s">
        <v>29</v>
      </c>
      <c r="F507" s="2" t="s">
        <v>30</v>
      </c>
      <c r="G507" s="2" t="s">
        <v>25</v>
      </c>
      <c r="H507" s="4">
        <v>33</v>
      </c>
      <c r="I507" s="4">
        <v>28480</v>
      </c>
      <c r="J507" s="4">
        <v>18031</v>
      </c>
      <c r="K507" s="4">
        <v>854</v>
      </c>
      <c r="L507" s="4">
        <v>2.9</v>
      </c>
      <c r="M507" s="4">
        <v>41</v>
      </c>
      <c r="N507" s="4">
        <v>1</v>
      </c>
      <c r="O507" s="4">
        <v>5.3600000000000002E-2</v>
      </c>
    </row>
    <row r="508" spans="1:15">
      <c r="A508" s="2" t="s">
        <v>655</v>
      </c>
      <c r="B508" s="3">
        <v>46159</v>
      </c>
      <c r="C508" s="2" t="s">
        <v>105</v>
      </c>
      <c r="D508" s="2" t="s">
        <v>106</v>
      </c>
      <c r="E508" s="2" t="s">
        <v>12</v>
      </c>
      <c r="F508" s="2" t="s">
        <v>20</v>
      </c>
      <c r="G508" s="2" t="s">
        <v>35</v>
      </c>
      <c r="H508" s="4">
        <v>130</v>
      </c>
      <c r="I508" s="4">
        <v>248483</v>
      </c>
      <c r="J508" s="4">
        <v>192891</v>
      </c>
      <c r="K508" s="4">
        <v>7454</v>
      </c>
      <c r="L508" s="4">
        <v>2.7</v>
      </c>
      <c r="M508" s="4">
        <v>70</v>
      </c>
      <c r="N508" s="4">
        <v>3</v>
      </c>
      <c r="O508" s="4">
        <v>8.8099999999999998E-2</v>
      </c>
    </row>
    <row r="509" spans="1:15">
      <c r="A509" s="2" t="s">
        <v>656</v>
      </c>
      <c r="B509" s="3">
        <v>46167</v>
      </c>
      <c r="C509" s="2" t="s">
        <v>140</v>
      </c>
      <c r="D509" s="2" t="s">
        <v>141</v>
      </c>
      <c r="E509" s="2" t="s">
        <v>42</v>
      </c>
      <c r="F509" s="2" t="s">
        <v>43</v>
      </c>
      <c r="G509" s="2" t="s">
        <v>31</v>
      </c>
      <c r="H509" s="4">
        <v>43</v>
      </c>
      <c r="I509" s="4">
        <v>26653</v>
      </c>
      <c r="J509" s="4">
        <v>14936</v>
      </c>
      <c r="K509" s="4">
        <v>480</v>
      </c>
      <c r="L509" s="4">
        <v>3.6</v>
      </c>
      <c r="M509" s="4">
        <v>37</v>
      </c>
      <c r="N509" s="4">
        <v>1</v>
      </c>
      <c r="O509" s="4">
        <v>3.09E-2</v>
      </c>
    </row>
    <row r="510" spans="1:15">
      <c r="A510" s="2" t="s">
        <v>657</v>
      </c>
      <c r="B510" s="3">
        <v>46155</v>
      </c>
      <c r="C510" s="2" t="s">
        <v>117</v>
      </c>
      <c r="D510" s="2" t="s">
        <v>118</v>
      </c>
      <c r="E510" s="2" t="s">
        <v>42</v>
      </c>
      <c r="F510" s="2" t="s">
        <v>43</v>
      </c>
      <c r="G510" s="2" t="s">
        <v>31</v>
      </c>
      <c r="H510" s="4">
        <v>102</v>
      </c>
      <c r="I510" s="4">
        <v>61399</v>
      </c>
      <c r="J510" s="4">
        <v>35429</v>
      </c>
      <c r="K510" s="4">
        <v>1105</v>
      </c>
      <c r="L510" s="4">
        <v>3.9</v>
      </c>
      <c r="M510" s="4">
        <v>30</v>
      </c>
      <c r="N510" s="4">
        <v>0</v>
      </c>
      <c r="O510" s="4">
        <v>8.1500000000000003E-2</v>
      </c>
    </row>
    <row r="511" spans="1:15">
      <c r="A511" s="2" t="s">
        <v>658</v>
      </c>
      <c r="B511" s="3">
        <v>46165</v>
      </c>
      <c r="C511" s="2" t="s">
        <v>50</v>
      </c>
      <c r="D511" s="2" t="s">
        <v>51</v>
      </c>
      <c r="E511" s="2" t="s">
        <v>47</v>
      </c>
      <c r="F511" s="2" t="s">
        <v>48</v>
      </c>
      <c r="G511" s="2" t="s">
        <v>25</v>
      </c>
      <c r="H511" s="4">
        <v>45</v>
      </c>
      <c r="I511" s="4">
        <v>40616</v>
      </c>
      <c r="J511" s="4">
        <v>24588</v>
      </c>
      <c r="K511" s="4">
        <v>1218</v>
      </c>
      <c r="L511" s="4">
        <v>1.7</v>
      </c>
      <c r="M511" s="4">
        <v>61</v>
      </c>
      <c r="N511" s="4">
        <v>1</v>
      </c>
      <c r="O511" s="4">
        <v>1.9699999999999999E-2</v>
      </c>
    </row>
    <row r="512" spans="1:15">
      <c r="A512" s="2" t="s">
        <v>659</v>
      </c>
      <c r="B512" s="3">
        <v>46155</v>
      </c>
      <c r="C512" s="2" t="s">
        <v>203</v>
      </c>
      <c r="D512" s="2" t="s">
        <v>204</v>
      </c>
      <c r="E512" s="2" t="s">
        <v>29</v>
      </c>
      <c r="F512" s="2" t="s">
        <v>30</v>
      </c>
      <c r="G512" s="2" t="s">
        <v>35</v>
      </c>
      <c r="H512" s="4">
        <v>69</v>
      </c>
      <c r="I512" s="4">
        <v>138261</v>
      </c>
      <c r="J512" s="4">
        <v>102381</v>
      </c>
      <c r="K512" s="4">
        <v>2489</v>
      </c>
      <c r="L512" s="4">
        <v>2.6</v>
      </c>
      <c r="M512" s="4">
        <v>33</v>
      </c>
      <c r="N512" s="4">
        <v>2</v>
      </c>
      <c r="O512" s="4">
        <v>3.9199999999999999E-2</v>
      </c>
    </row>
    <row r="513" spans="1:15">
      <c r="A513" s="2" t="s">
        <v>660</v>
      </c>
      <c r="B513" s="3">
        <v>46163</v>
      </c>
      <c r="C513" s="2" t="s">
        <v>64</v>
      </c>
      <c r="D513" s="2" t="s">
        <v>65</v>
      </c>
      <c r="E513" s="2" t="s">
        <v>58</v>
      </c>
      <c r="F513" s="2" t="s">
        <v>59</v>
      </c>
      <c r="G513" s="2" t="s">
        <v>35</v>
      </c>
      <c r="H513" s="4">
        <v>77</v>
      </c>
      <c r="I513" s="4">
        <v>157822</v>
      </c>
      <c r="J513" s="4">
        <v>114251</v>
      </c>
      <c r="K513" s="4">
        <v>2841</v>
      </c>
      <c r="L513" s="4">
        <v>3.6</v>
      </c>
      <c r="M513" s="4">
        <v>62</v>
      </c>
      <c r="N513" s="4">
        <v>2</v>
      </c>
      <c r="O513" s="4">
        <v>2.0899999999999998E-2</v>
      </c>
    </row>
    <row r="514" spans="1:15">
      <c r="A514" s="2" t="s">
        <v>661</v>
      </c>
      <c r="B514" s="3">
        <v>46170</v>
      </c>
      <c r="C514" s="2" t="s">
        <v>93</v>
      </c>
      <c r="D514" s="2" t="s">
        <v>94</v>
      </c>
      <c r="E514" s="2" t="s">
        <v>72</v>
      </c>
      <c r="F514" s="2" t="s">
        <v>73</v>
      </c>
      <c r="G514" s="2" t="s">
        <v>25</v>
      </c>
      <c r="H514" s="4">
        <v>89</v>
      </c>
      <c r="I514" s="4">
        <v>82642</v>
      </c>
      <c r="J514" s="4">
        <v>48630</v>
      </c>
      <c r="K514" s="4">
        <v>1488</v>
      </c>
      <c r="L514" s="4">
        <v>3.5</v>
      </c>
      <c r="M514" s="4">
        <v>62</v>
      </c>
      <c r="N514" s="4">
        <v>0</v>
      </c>
      <c r="O514" s="4">
        <v>1.43E-2</v>
      </c>
    </row>
    <row r="515" spans="1:15">
      <c r="A515" s="2" t="s">
        <v>662</v>
      </c>
      <c r="B515" s="3">
        <v>46152</v>
      </c>
      <c r="C515" s="2" t="s">
        <v>144</v>
      </c>
      <c r="D515" s="2" t="s">
        <v>145</v>
      </c>
      <c r="E515" s="2" t="s">
        <v>42</v>
      </c>
      <c r="F515" s="2" t="s">
        <v>43</v>
      </c>
      <c r="G515" s="2" t="s">
        <v>31</v>
      </c>
      <c r="H515" s="4">
        <v>92</v>
      </c>
      <c r="I515" s="4">
        <v>56284</v>
      </c>
      <c r="J515" s="4">
        <v>31955</v>
      </c>
      <c r="K515" s="4">
        <v>1013</v>
      </c>
      <c r="L515" s="4">
        <v>3.5</v>
      </c>
      <c r="M515" s="4">
        <v>42</v>
      </c>
      <c r="N515" s="4">
        <v>3</v>
      </c>
      <c r="O515" s="4">
        <v>3.39E-2</v>
      </c>
    </row>
    <row r="516" spans="1:15">
      <c r="A516" s="2" t="s">
        <v>663</v>
      </c>
      <c r="B516" s="3">
        <v>46156</v>
      </c>
      <c r="C516" s="2" t="s">
        <v>168</v>
      </c>
      <c r="D516" s="2" t="s">
        <v>169</v>
      </c>
      <c r="E516" s="2" t="s">
        <v>58</v>
      </c>
      <c r="F516" s="2" t="s">
        <v>59</v>
      </c>
      <c r="G516" s="2" t="s">
        <v>25</v>
      </c>
      <c r="H516" s="4">
        <v>62</v>
      </c>
      <c r="I516" s="4">
        <v>52537</v>
      </c>
      <c r="J516" s="4">
        <v>33877</v>
      </c>
      <c r="K516" s="4">
        <v>946</v>
      </c>
      <c r="L516" s="4">
        <v>4.8</v>
      </c>
      <c r="M516" s="4">
        <v>57</v>
      </c>
      <c r="N516" s="4">
        <v>1</v>
      </c>
      <c r="O516" s="4">
        <v>8.4400000000000003E-2</v>
      </c>
    </row>
    <row r="517" spans="1:15">
      <c r="A517" s="2" t="s">
        <v>664</v>
      </c>
      <c r="B517" s="3">
        <v>46169</v>
      </c>
      <c r="C517" s="2" t="s">
        <v>156</v>
      </c>
      <c r="D517" s="2" t="s">
        <v>157</v>
      </c>
      <c r="E517" s="2" t="s">
        <v>12</v>
      </c>
      <c r="F517" s="2" t="s">
        <v>20</v>
      </c>
      <c r="G517" s="2" t="s">
        <v>25</v>
      </c>
      <c r="H517" s="4">
        <v>111</v>
      </c>
      <c r="I517" s="4">
        <v>101420</v>
      </c>
      <c r="J517" s="4">
        <v>60651</v>
      </c>
      <c r="K517" s="4">
        <v>3043</v>
      </c>
      <c r="L517" s="4">
        <v>1</v>
      </c>
      <c r="M517" s="4">
        <v>46</v>
      </c>
      <c r="N517" s="4">
        <v>0</v>
      </c>
      <c r="O517" s="4">
        <v>3.0099999999999998E-2</v>
      </c>
    </row>
    <row r="518" spans="1:15">
      <c r="A518" s="2" t="s">
        <v>665</v>
      </c>
      <c r="B518" s="3">
        <v>46168</v>
      </c>
      <c r="C518" s="2" t="s">
        <v>120</v>
      </c>
      <c r="D518" s="2" t="s">
        <v>121</v>
      </c>
      <c r="E518" s="2" t="s">
        <v>42</v>
      </c>
      <c r="F518" s="2" t="s">
        <v>43</v>
      </c>
      <c r="G518" s="2" t="s">
        <v>35</v>
      </c>
      <c r="H518" s="4">
        <v>53</v>
      </c>
      <c r="I518" s="4">
        <v>112609</v>
      </c>
      <c r="J518" s="4">
        <v>78640</v>
      </c>
      <c r="K518" s="4">
        <v>3378</v>
      </c>
      <c r="L518" s="4">
        <v>1.3</v>
      </c>
      <c r="M518" s="4">
        <v>37</v>
      </c>
      <c r="N518" s="4">
        <v>0</v>
      </c>
      <c r="O518" s="4">
        <v>1.2E-2</v>
      </c>
    </row>
    <row r="519" spans="1:15">
      <c r="A519" s="2" t="s">
        <v>666</v>
      </c>
      <c r="B519" s="3">
        <v>46162</v>
      </c>
      <c r="C519" s="2" t="s">
        <v>364</v>
      </c>
      <c r="D519" s="2" t="s">
        <v>365</v>
      </c>
      <c r="E519" s="2" t="s">
        <v>29</v>
      </c>
      <c r="F519" s="2" t="s">
        <v>30</v>
      </c>
      <c r="G519" s="2" t="s">
        <v>21</v>
      </c>
      <c r="H519" s="4">
        <v>56</v>
      </c>
      <c r="I519" s="4">
        <v>70503</v>
      </c>
      <c r="J519" s="4">
        <v>53215</v>
      </c>
      <c r="K519" s="4">
        <v>2115</v>
      </c>
      <c r="L519" s="4">
        <v>4</v>
      </c>
      <c r="M519" s="4">
        <v>50</v>
      </c>
      <c r="N519" s="4">
        <v>2</v>
      </c>
      <c r="O519" s="4">
        <v>0.1164</v>
      </c>
    </row>
    <row r="520" spans="1:15">
      <c r="A520" s="2" t="s">
        <v>667</v>
      </c>
      <c r="B520" s="3">
        <v>46171</v>
      </c>
      <c r="C520" s="2" t="s">
        <v>99</v>
      </c>
      <c r="D520" s="2" t="s">
        <v>100</v>
      </c>
      <c r="E520" s="2" t="s">
        <v>29</v>
      </c>
      <c r="F520" s="2" t="s">
        <v>30</v>
      </c>
      <c r="G520" s="2" t="s">
        <v>31</v>
      </c>
      <c r="H520" s="4">
        <v>101</v>
      </c>
      <c r="I520" s="4">
        <v>61265</v>
      </c>
      <c r="J520" s="4">
        <v>35081</v>
      </c>
      <c r="K520" s="4">
        <v>1103</v>
      </c>
      <c r="L520" s="4">
        <v>2.6</v>
      </c>
      <c r="M520" s="4">
        <v>43</v>
      </c>
      <c r="N520" s="4">
        <v>2</v>
      </c>
      <c r="O520" s="4">
        <v>5.4600000000000003E-2</v>
      </c>
    </row>
    <row r="521" spans="1:15">
      <c r="A521" s="2" t="s">
        <v>668</v>
      </c>
      <c r="B521" s="3">
        <v>46148</v>
      </c>
      <c r="C521" s="2" t="s">
        <v>232</v>
      </c>
      <c r="D521" s="2" t="s">
        <v>233</v>
      </c>
      <c r="E521" s="2" t="s">
        <v>47</v>
      </c>
      <c r="F521" s="2" t="s">
        <v>48</v>
      </c>
      <c r="G521" s="2" t="s">
        <v>21</v>
      </c>
      <c r="H521" s="4">
        <v>105</v>
      </c>
      <c r="I521" s="4">
        <v>150450</v>
      </c>
      <c r="J521" s="4">
        <v>99779</v>
      </c>
      <c r="K521" s="4">
        <v>2708</v>
      </c>
      <c r="L521" s="4">
        <v>3.9</v>
      </c>
      <c r="M521" s="4">
        <v>47</v>
      </c>
      <c r="N521" s="4">
        <v>1</v>
      </c>
      <c r="O521" s="4">
        <v>2.5499999999999998E-2</v>
      </c>
    </row>
    <row r="522" spans="1:15">
      <c r="A522" s="2" t="s">
        <v>669</v>
      </c>
      <c r="B522" s="3">
        <v>46165</v>
      </c>
      <c r="C522" s="2" t="s">
        <v>232</v>
      </c>
      <c r="D522" s="2" t="s">
        <v>233</v>
      </c>
      <c r="E522" s="2" t="s">
        <v>47</v>
      </c>
      <c r="F522" s="2" t="s">
        <v>48</v>
      </c>
      <c r="G522" s="2" t="s">
        <v>25</v>
      </c>
      <c r="H522" s="4">
        <v>33</v>
      </c>
      <c r="I522" s="4">
        <v>30418</v>
      </c>
      <c r="J522" s="4">
        <v>18031</v>
      </c>
      <c r="K522" s="4">
        <v>548</v>
      </c>
      <c r="L522" s="4">
        <v>4.5</v>
      </c>
      <c r="M522" s="4">
        <v>65</v>
      </c>
      <c r="N522" s="4">
        <v>0</v>
      </c>
      <c r="O522" s="4">
        <v>2.1600000000000001E-2</v>
      </c>
    </row>
    <row r="523" spans="1:15">
      <c r="A523" s="2" t="s">
        <v>670</v>
      </c>
      <c r="B523" s="3">
        <v>46153</v>
      </c>
      <c r="C523" s="2" t="s">
        <v>37</v>
      </c>
      <c r="D523" s="2" t="s">
        <v>38</v>
      </c>
      <c r="E523" s="2" t="s">
        <v>29</v>
      </c>
      <c r="F523" s="2" t="s">
        <v>30</v>
      </c>
      <c r="G523" s="2" t="s">
        <v>35</v>
      </c>
      <c r="H523" s="4">
        <v>104</v>
      </c>
      <c r="I523" s="4">
        <v>216744</v>
      </c>
      <c r="J523" s="4">
        <v>154313</v>
      </c>
      <c r="K523" s="4">
        <v>3901</v>
      </c>
      <c r="L523" s="4">
        <v>2.8</v>
      </c>
      <c r="M523" s="4">
        <v>30</v>
      </c>
      <c r="N523" s="4">
        <v>0</v>
      </c>
      <c r="O523" s="4">
        <v>3.0800000000000001E-2</v>
      </c>
    </row>
    <row r="524" spans="1:15">
      <c r="A524" s="2" t="s">
        <v>671</v>
      </c>
      <c r="B524" s="3">
        <v>46164</v>
      </c>
      <c r="C524" s="2" t="s">
        <v>129</v>
      </c>
      <c r="D524" s="2" t="s">
        <v>130</v>
      </c>
      <c r="E524" s="2" t="s">
        <v>58</v>
      </c>
      <c r="F524" s="2" t="s">
        <v>59</v>
      </c>
      <c r="G524" s="2" t="s">
        <v>31</v>
      </c>
      <c r="H524" s="4">
        <v>86</v>
      </c>
      <c r="I524" s="4">
        <v>52638</v>
      </c>
      <c r="J524" s="4">
        <v>29871</v>
      </c>
      <c r="K524" s="4">
        <v>947</v>
      </c>
      <c r="L524" s="4">
        <v>3</v>
      </c>
      <c r="M524" s="4">
        <v>47</v>
      </c>
      <c r="N524" s="4">
        <v>3</v>
      </c>
      <c r="O524" s="4">
        <v>3.1199999999999999E-2</v>
      </c>
    </row>
    <row r="525" spans="1:15">
      <c r="A525" s="2" t="s">
        <v>672</v>
      </c>
      <c r="B525" s="3">
        <v>46151</v>
      </c>
      <c r="C525" s="2" t="s">
        <v>364</v>
      </c>
      <c r="D525" s="2" t="s">
        <v>365</v>
      </c>
      <c r="E525" s="2" t="s">
        <v>29</v>
      </c>
      <c r="F525" s="2" t="s">
        <v>30</v>
      </c>
      <c r="G525" s="2" t="s">
        <v>21</v>
      </c>
      <c r="H525" s="4">
        <v>48</v>
      </c>
      <c r="I525" s="4">
        <v>67350</v>
      </c>
      <c r="J525" s="4">
        <v>45613</v>
      </c>
      <c r="K525" s="4">
        <v>1212</v>
      </c>
      <c r="L525" s="4">
        <v>4.8</v>
      </c>
      <c r="M525" s="4">
        <v>56</v>
      </c>
      <c r="N525" s="4">
        <v>1</v>
      </c>
      <c r="O525" s="4">
        <v>3.4200000000000001E-2</v>
      </c>
    </row>
    <row r="526" spans="1:15">
      <c r="A526" s="2" t="s">
        <v>673</v>
      </c>
      <c r="B526" s="3">
        <v>46170</v>
      </c>
      <c r="C526" s="2" t="s">
        <v>120</v>
      </c>
      <c r="D526" s="2" t="s">
        <v>121</v>
      </c>
      <c r="E526" s="2" t="s">
        <v>42</v>
      </c>
      <c r="F526" s="2" t="s">
        <v>43</v>
      </c>
      <c r="G526" s="2" t="s">
        <v>25</v>
      </c>
      <c r="H526" s="4">
        <v>80</v>
      </c>
      <c r="I526" s="4">
        <v>68409</v>
      </c>
      <c r="J526" s="4">
        <v>43713</v>
      </c>
      <c r="K526" s="4">
        <v>2052</v>
      </c>
      <c r="L526" s="4">
        <v>1.3</v>
      </c>
      <c r="M526" s="4">
        <v>58</v>
      </c>
      <c r="N526" s="4">
        <v>1</v>
      </c>
      <c r="O526" s="4">
        <v>7.9799999999999996E-2</v>
      </c>
    </row>
    <row r="527" spans="1:15">
      <c r="A527" s="2" t="s">
        <v>674</v>
      </c>
      <c r="B527" s="3">
        <v>46151</v>
      </c>
      <c r="C527" s="2" t="s">
        <v>27</v>
      </c>
      <c r="D527" s="2" t="s">
        <v>28</v>
      </c>
      <c r="E527" s="2" t="s">
        <v>29</v>
      </c>
      <c r="F527" s="2" t="s">
        <v>30</v>
      </c>
      <c r="G527" s="2" t="s">
        <v>21</v>
      </c>
      <c r="H527" s="4">
        <v>64</v>
      </c>
      <c r="I527" s="4">
        <v>82601</v>
      </c>
      <c r="J527" s="4">
        <v>60817</v>
      </c>
      <c r="K527" s="4">
        <v>2478</v>
      </c>
      <c r="L527" s="4">
        <v>5.6</v>
      </c>
      <c r="M527" s="4">
        <v>51</v>
      </c>
      <c r="N527" s="4">
        <v>5</v>
      </c>
      <c r="O527" s="4">
        <v>5.2600000000000001E-2</v>
      </c>
    </row>
    <row r="528" spans="1:15">
      <c r="A528" s="2" t="s">
        <v>675</v>
      </c>
      <c r="B528" s="3">
        <v>46145</v>
      </c>
      <c r="C528" s="2" t="s">
        <v>86</v>
      </c>
      <c r="D528" s="2" t="s">
        <v>87</v>
      </c>
      <c r="E528" s="2" t="s">
        <v>47</v>
      </c>
      <c r="F528" s="2" t="s">
        <v>48</v>
      </c>
      <c r="G528" s="2" t="s">
        <v>31</v>
      </c>
      <c r="H528" s="4">
        <v>68</v>
      </c>
      <c r="I528" s="4">
        <v>43341</v>
      </c>
      <c r="J528" s="4">
        <v>23619</v>
      </c>
      <c r="K528" s="4">
        <v>780</v>
      </c>
      <c r="L528" s="4">
        <v>3.1</v>
      </c>
      <c r="M528" s="4">
        <v>53</v>
      </c>
      <c r="N528" s="4">
        <v>1</v>
      </c>
      <c r="O528" s="4">
        <v>1.2699999999999999E-2</v>
      </c>
    </row>
    <row r="529" spans="1:15">
      <c r="A529" s="2" t="s">
        <v>676</v>
      </c>
      <c r="B529" s="3">
        <v>46161</v>
      </c>
      <c r="C529" s="2" t="s">
        <v>27</v>
      </c>
      <c r="D529" s="2" t="s">
        <v>28</v>
      </c>
      <c r="E529" s="2" t="s">
        <v>29</v>
      </c>
      <c r="F529" s="2" t="s">
        <v>30</v>
      </c>
      <c r="G529" s="2" t="s">
        <v>31</v>
      </c>
      <c r="H529" s="4">
        <v>73</v>
      </c>
      <c r="I529" s="4">
        <v>44820</v>
      </c>
      <c r="J529" s="4">
        <v>25356</v>
      </c>
      <c r="K529" s="4">
        <v>807</v>
      </c>
      <c r="L529" s="4">
        <v>4.2</v>
      </c>
      <c r="M529" s="4">
        <v>29</v>
      </c>
      <c r="N529" s="4">
        <v>0</v>
      </c>
      <c r="O529" s="4">
        <v>6.3100000000000003E-2</v>
      </c>
    </row>
    <row r="530" spans="1:15">
      <c r="A530" s="2" t="s">
        <v>677</v>
      </c>
      <c r="B530" s="3">
        <v>46151</v>
      </c>
      <c r="C530" s="2" t="s">
        <v>70</v>
      </c>
      <c r="D530" s="2" t="s">
        <v>71</v>
      </c>
      <c r="E530" s="2" t="s">
        <v>72</v>
      </c>
      <c r="F530" s="2" t="s">
        <v>73</v>
      </c>
      <c r="G530" s="2" t="s">
        <v>31</v>
      </c>
      <c r="H530" s="4">
        <v>82</v>
      </c>
      <c r="I530" s="4">
        <v>49783</v>
      </c>
      <c r="J530" s="4">
        <v>28482</v>
      </c>
      <c r="K530" s="4">
        <v>1493</v>
      </c>
      <c r="L530" s="4">
        <v>4.0999999999999996</v>
      </c>
      <c r="M530" s="4">
        <v>29</v>
      </c>
      <c r="N530" s="4">
        <v>2</v>
      </c>
      <c r="O530" s="4">
        <v>4.9200000000000001E-2</v>
      </c>
    </row>
    <row r="531" spans="1:15">
      <c r="A531" s="2" t="s">
        <v>678</v>
      </c>
      <c r="B531" s="3">
        <v>46148</v>
      </c>
      <c r="C531" s="2" t="s">
        <v>144</v>
      </c>
      <c r="D531" s="2" t="s">
        <v>145</v>
      </c>
      <c r="E531" s="2" t="s">
        <v>42</v>
      </c>
      <c r="F531" s="2" t="s">
        <v>43</v>
      </c>
      <c r="G531" s="2" t="s">
        <v>21</v>
      </c>
      <c r="H531" s="4">
        <v>118</v>
      </c>
      <c r="I531" s="4">
        <v>165119</v>
      </c>
      <c r="J531" s="4">
        <v>112132</v>
      </c>
      <c r="K531" s="4">
        <v>2972</v>
      </c>
      <c r="L531" s="4">
        <v>5.2</v>
      </c>
      <c r="M531" s="4">
        <v>62</v>
      </c>
      <c r="N531" s="4">
        <v>4</v>
      </c>
      <c r="O531" s="4">
        <v>2.3699999999999999E-2</v>
      </c>
    </row>
    <row r="532" spans="1:15">
      <c r="A532" s="2" t="s">
        <v>679</v>
      </c>
      <c r="B532" s="3">
        <v>46146</v>
      </c>
      <c r="C532" s="2" t="s">
        <v>78</v>
      </c>
      <c r="D532" s="2" t="s">
        <v>79</v>
      </c>
      <c r="E532" s="2" t="s">
        <v>47</v>
      </c>
      <c r="F532" s="2" t="s">
        <v>48</v>
      </c>
      <c r="G532" s="2" t="s">
        <v>21</v>
      </c>
      <c r="H532" s="4">
        <v>38</v>
      </c>
      <c r="I532" s="4">
        <v>53855</v>
      </c>
      <c r="J532" s="4">
        <v>36110</v>
      </c>
      <c r="K532" s="4">
        <v>969</v>
      </c>
      <c r="L532" s="4">
        <v>2.2000000000000002</v>
      </c>
      <c r="M532" s="4">
        <v>58</v>
      </c>
      <c r="N532" s="4">
        <v>0</v>
      </c>
      <c r="O532" s="4">
        <v>4.5499999999999999E-2</v>
      </c>
    </row>
    <row r="533" spans="1:15">
      <c r="A533" s="2" t="s">
        <v>680</v>
      </c>
      <c r="B533" s="3">
        <v>46169</v>
      </c>
      <c r="C533" s="2" t="s">
        <v>256</v>
      </c>
      <c r="D533" s="2" t="s">
        <v>257</v>
      </c>
      <c r="E533" s="2" t="s">
        <v>58</v>
      </c>
      <c r="F533" s="2" t="s">
        <v>59</v>
      </c>
      <c r="G533" s="2" t="s">
        <v>31</v>
      </c>
      <c r="H533" s="4">
        <v>100</v>
      </c>
      <c r="I533" s="4">
        <v>61654</v>
      </c>
      <c r="J533" s="4">
        <v>34734</v>
      </c>
      <c r="K533" s="4">
        <v>1110</v>
      </c>
      <c r="L533" s="4">
        <v>0.9</v>
      </c>
      <c r="M533" s="4">
        <v>30</v>
      </c>
      <c r="N533" s="4">
        <v>0</v>
      </c>
      <c r="O533" s="4">
        <v>5.9200000000000003E-2</v>
      </c>
    </row>
    <row r="534" spans="1:15">
      <c r="A534" s="2" t="s">
        <v>681</v>
      </c>
      <c r="B534" s="3">
        <v>46163</v>
      </c>
      <c r="C534" s="2" t="s">
        <v>27</v>
      </c>
      <c r="D534" s="2" t="s">
        <v>28</v>
      </c>
      <c r="E534" s="2" t="s">
        <v>29</v>
      </c>
      <c r="F534" s="2" t="s">
        <v>30</v>
      </c>
      <c r="G534" s="2" t="s">
        <v>31</v>
      </c>
      <c r="H534" s="4">
        <v>45</v>
      </c>
      <c r="I534" s="4">
        <v>28871</v>
      </c>
      <c r="J534" s="4">
        <v>15630</v>
      </c>
      <c r="K534" s="4">
        <v>520</v>
      </c>
      <c r="L534" s="4">
        <v>2.2000000000000002</v>
      </c>
      <c r="M534" s="4">
        <v>35</v>
      </c>
      <c r="N534" s="4">
        <v>0</v>
      </c>
      <c r="O534" s="4">
        <v>2.1000000000000001E-2</v>
      </c>
    </row>
    <row r="535" spans="1:15">
      <c r="A535" s="2" t="s">
        <v>682</v>
      </c>
      <c r="B535" s="3">
        <v>46152</v>
      </c>
      <c r="C535" s="2" t="s">
        <v>209</v>
      </c>
      <c r="D535" s="2" t="s">
        <v>210</v>
      </c>
      <c r="E535" s="2" t="s">
        <v>58</v>
      </c>
      <c r="F535" s="2" t="s">
        <v>59</v>
      </c>
      <c r="G535" s="2" t="s">
        <v>25</v>
      </c>
      <c r="H535" s="4">
        <v>32</v>
      </c>
      <c r="I535" s="4">
        <v>29795</v>
      </c>
      <c r="J535" s="4">
        <v>17485</v>
      </c>
      <c r="K535" s="4">
        <v>536</v>
      </c>
      <c r="L535" s="4">
        <v>4.4000000000000004</v>
      </c>
      <c r="M535" s="4">
        <v>43</v>
      </c>
      <c r="N535" s="4">
        <v>0</v>
      </c>
      <c r="O535" s="4">
        <v>1.17E-2</v>
      </c>
    </row>
    <row r="536" spans="1:15">
      <c r="A536" s="2" t="s">
        <v>683</v>
      </c>
      <c r="B536" s="3">
        <v>46160</v>
      </c>
      <c r="C536" s="2" t="s">
        <v>168</v>
      </c>
      <c r="D536" s="2" t="s">
        <v>169</v>
      </c>
      <c r="E536" s="2" t="s">
        <v>58</v>
      </c>
      <c r="F536" s="2" t="s">
        <v>59</v>
      </c>
      <c r="G536" s="2" t="s">
        <v>35</v>
      </c>
      <c r="H536" s="4">
        <v>71</v>
      </c>
      <c r="I536" s="4">
        <v>136656</v>
      </c>
      <c r="J536" s="4">
        <v>105348</v>
      </c>
      <c r="K536" s="4">
        <v>2460</v>
      </c>
      <c r="L536" s="4">
        <v>3</v>
      </c>
      <c r="M536" s="4">
        <v>40</v>
      </c>
      <c r="N536" s="4">
        <v>2</v>
      </c>
      <c r="O536" s="4">
        <v>7.6799999999999993E-2</v>
      </c>
    </row>
    <row r="537" spans="1:15">
      <c r="A537" s="2" t="s">
        <v>684</v>
      </c>
      <c r="B537" s="3">
        <v>46157</v>
      </c>
      <c r="C537" s="2" t="s">
        <v>18</v>
      </c>
      <c r="D537" s="2" t="s">
        <v>19</v>
      </c>
      <c r="E537" s="2" t="s">
        <v>12</v>
      </c>
      <c r="F537" s="2" t="s">
        <v>20</v>
      </c>
      <c r="G537" s="2" t="s">
        <v>25</v>
      </c>
      <c r="H537" s="4">
        <v>72</v>
      </c>
      <c r="I537" s="4">
        <v>62442</v>
      </c>
      <c r="J537" s="4">
        <v>39341</v>
      </c>
      <c r="K537" s="4">
        <v>1124</v>
      </c>
      <c r="L537" s="4">
        <v>4.5</v>
      </c>
      <c r="M537" s="4">
        <v>71</v>
      </c>
      <c r="N537" s="4">
        <v>2</v>
      </c>
      <c r="O537" s="4">
        <v>5.1700000000000003E-2</v>
      </c>
    </row>
    <row r="538" spans="1:15">
      <c r="A538" s="2" t="s">
        <v>685</v>
      </c>
      <c r="B538" s="3">
        <v>46151</v>
      </c>
      <c r="C538" s="2" t="s">
        <v>172</v>
      </c>
      <c r="D538" s="2" t="s">
        <v>173</v>
      </c>
      <c r="E538" s="2" t="s">
        <v>47</v>
      </c>
      <c r="F538" s="2" t="s">
        <v>48</v>
      </c>
      <c r="G538" s="2" t="s">
        <v>31</v>
      </c>
      <c r="H538" s="4">
        <v>115</v>
      </c>
      <c r="I538" s="4">
        <v>67444</v>
      </c>
      <c r="J538" s="4">
        <v>39944</v>
      </c>
      <c r="K538" s="4">
        <v>1214</v>
      </c>
      <c r="L538" s="4">
        <v>2.5</v>
      </c>
      <c r="M538" s="4">
        <v>62</v>
      </c>
      <c r="N538" s="4">
        <v>3</v>
      </c>
      <c r="O538" s="4">
        <v>7.9000000000000001E-2</v>
      </c>
    </row>
    <row r="539" spans="1:15">
      <c r="A539" s="2" t="s">
        <v>686</v>
      </c>
      <c r="B539" s="3">
        <v>46168</v>
      </c>
      <c r="C539" s="2" t="s">
        <v>27</v>
      </c>
      <c r="D539" s="2" t="s">
        <v>28</v>
      </c>
      <c r="E539" s="2" t="s">
        <v>29</v>
      </c>
      <c r="F539" s="2" t="s">
        <v>30</v>
      </c>
      <c r="G539" s="2" t="s">
        <v>31</v>
      </c>
      <c r="H539" s="4">
        <v>98</v>
      </c>
      <c r="I539" s="4">
        <v>57369</v>
      </c>
      <c r="J539" s="4">
        <v>34039</v>
      </c>
      <c r="K539" s="4">
        <v>1721</v>
      </c>
      <c r="L539" s="4">
        <v>2.7</v>
      </c>
      <c r="M539" s="4">
        <v>59</v>
      </c>
      <c r="N539" s="4">
        <v>2</v>
      </c>
      <c r="O539" s="4">
        <v>8.6300000000000002E-2</v>
      </c>
    </row>
    <row r="540" spans="1:15">
      <c r="A540" s="2" t="s">
        <v>687</v>
      </c>
      <c r="B540" s="3">
        <v>46161</v>
      </c>
      <c r="C540" s="2" t="s">
        <v>178</v>
      </c>
      <c r="D540" s="2" t="s">
        <v>179</v>
      </c>
      <c r="E540" s="2" t="s">
        <v>12</v>
      </c>
      <c r="F540" s="2" t="s">
        <v>20</v>
      </c>
      <c r="G540" s="2" t="s">
        <v>25</v>
      </c>
      <c r="H540" s="4">
        <v>106</v>
      </c>
      <c r="I540" s="4">
        <v>97697</v>
      </c>
      <c r="J540" s="4">
        <v>57919</v>
      </c>
      <c r="K540" s="4">
        <v>1759</v>
      </c>
      <c r="L540" s="4">
        <v>3.3</v>
      </c>
      <c r="M540" s="4">
        <v>78</v>
      </c>
      <c r="N540" s="4">
        <v>0</v>
      </c>
      <c r="O540" s="4">
        <v>2.1700000000000001E-2</v>
      </c>
    </row>
    <row r="541" spans="1:15">
      <c r="A541" s="2" t="s">
        <v>688</v>
      </c>
      <c r="B541" s="3">
        <v>46163</v>
      </c>
      <c r="C541" s="2" t="s">
        <v>67</v>
      </c>
      <c r="D541" s="2" t="s">
        <v>68</v>
      </c>
      <c r="E541" s="2" t="s">
        <v>42</v>
      </c>
      <c r="F541" s="2" t="s">
        <v>43</v>
      </c>
      <c r="G541" s="2" t="s">
        <v>21</v>
      </c>
      <c r="H541" s="4">
        <v>45</v>
      </c>
      <c r="I541" s="4">
        <v>57172</v>
      </c>
      <c r="J541" s="4">
        <v>42762</v>
      </c>
      <c r="K541" s="4">
        <v>1715</v>
      </c>
      <c r="L541" s="4">
        <v>2.2999999999999998</v>
      </c>
      <c r="M541" s="4">
        <v>62</v>
      </c>
      <c r="N541" s="4">
        <v>3</v>
      </c>
      <c r="O541" s="4">
        <v>7.7700000000000005E-2</v>
      </c>
    </row>
    <row r="542" spans="1:15">
      <c r="A542" s="2" t="s">
        <v>689</v>
      </c>
      <c r="B542" s="3">
        <v>46144</v>
      </c>
      <c r="C542" s="2" t="s">
        <v>89</v>
      </c>
      <c r="D542" s="2" t="s">
        <v>90</v>
      </c>
      <c r="E542" s="2" t="s">
        <v>72</v>
      </c>
      <c r="F542" s="2" t="s">
        <v>73</v>
      </c>
      <c r="G542" s="2" t="s">
        <v>25</v>
      </c>
      <c r="H542" s="4">
        <v>74</v>
      </c>
      <c r="I542" s="4">
        <v>64732</v>
      </c>
      <c r="J542" s="4">
        <v>40434</v>
      </c>
      <c r="K542" s="4">
        <v>1165</v>
      </c>
      <c r="L542" s="4">
        <v>4.3</v>
      </c>
      <c r="M542" s="4">
        <v>56</v>
      </c>
      <c r="N542" s="4">
        <v>0</v>
      </c>
      <c r="O542" s="4">
        <v>7.1499999999999994E-2</v>
      </c>
    </row>
    <row r="543" spans="1:15">
      <c r="A543" s="2" t="s">
        <v>690</v>
      </c>
      <c r="B543" s="3">
        <v>46153</v>
      </c>
      <c r="C543" s="2" t="s">
        <v>272</v>
      </c>
      <c r="D543" s="2" t="s">
        <v>273</v>
      </c>
      <c r="E543" s="2" t="s">
        <v>29</v>
      </c>
      <c r="F543" s="2" t="s">
        <v>30</v>
      </c>
      <c r="G543" s="2" t="s">
        <v>31</v>
      </c>
      <c r="H543" s="4">
        <v>64</v>
      </c>
      <c r="I543" s="4">
        <v>38188</v>
      </c>
      <c r="J543" s="4">
        <v>22230</v>
      </c>
      <c r="K543" s="4">
        <v>687</v>
      </c>
      <c r="L543" s="4">
        <v>1</v>
      </c>
      <c r="M543" s="4">
        <v>29</v>
      </c>
      <c r="N543" s="4">
        <v>1</v>
      </c>
      <c r="O543" s="4">
        <v>7.3899999999999993E-2</v>
      </c>
    </row>
    <row r="544" spans="1:15">
      <c r="A544" s="2" t="s">
        <v>691</v>
      </c>
      <c r="B544" s="3">
        <v>46148</v>
      </c>
      <c r="C544" s="2" t="s">
        <v>239</v>
      </c>
      <c r="D544" s="2" t="s">
        <v>240</v>
      </c>
      <c r="E544" s="2" t="s">
        <v>72</v>
      </c>
      <c r="F544" s="2" t="s">
        <v>73</v>
      </c>
      <c r="G544" s="2" t="s">
        <v>31</v>
      </c>
      <c r="H544" s="4">
        <v>82</v>
      </c>
      <c r="I544" s="4">
        <v>52078</v>
      </c>
      <c r="J544" s="4">
        <v>28482</v>
      </c>
      <c r="K544" s="4">
        <v>937</v>
      </c>
      <c r="L544" s="4">
        <v>3.9</v>
      </c>
      <c r="M544" s="4">
        <v>51</v>
      </c>
      <c r="N544" s="4">
        <v>1</v>
      </c>
      <c r="O544" s="4">
        <v>1.8700000000000001E-2</v>
      </c>
    </row>
    <row r="545" spans="1:15">
      <c r="A545" s="2" t="s">
        <v>692</v>
      </c>
      <c r="B545" s="3">
        <v>46145</v>
      </c>
      <c r="C545" s="2" t="s">
        <v>147</v>
      </c>
      <c r="D545" s="2" t="s">
        <v>148</v>
      </c>
      <c r="E545" s="2" t="s">
        <v>47</v>
      </c>
      <c r="F545" s="2" t="s">
        <v>48</v>
      </c>
      <c r="G545" s="2" t="s">
        <v>31</v>
      </c>
      <c r="H545" s="4">
        <v>58</v>
      </c>
      <c r="I545" s="4">
        <v>34993</v>
      </c>
      <c r="J545" s="4">
        <v>20146</v>
      </c>
      <c r="K545" s="4">
        <v>630</v>
      </c>
      <c r="L545" s="4">
        <v>3.1</v>
      </c>
      <c r="M545" s="4">
        <v>63</v>
      </c>
      <c r="N545" s="4">
        <v>0</v>
      </c>
      <c r="O545" s="4">
        <v>7.9399999999999998E-2</v>
      </c>
    </row>
    <row r="546" spans="1:15">
      <c r="A546" s="2" t="s">
        <v>693</v>
      </c>
      <c r="B546" s="3">
        <v>46171</v>
      </c>
      <c r="C546" s="2" t="s">
        <v>75</v>
      </c>
      <c r="D546" s="2" t="s">
        <v>76</v>
      </c>
      <c r="E546" s="2" t="s">
        <v>42</v>
      </c>
      <c r="F546" s="2" t="s">
        <v>43</v>
      </c>
      <c r="G546" s="2" t="s">
        <v>35</v>
      </c>
      <c r="H546" s="4">
        <v>88</v>
      </c>
      <c r="I546" s="4">
        <v>177877</v>
      </c>
      <c r="J546" s="4">
        <v>130572</v>
      </c>
      <c r="K546" s="4">
        <v>3202</v>
      </c>
      <c r="L546" s="4">
        <v>2.1</v>
      </c>
      <c r="M546" s="4">
        <v>56</v>
      </c>
      <c r="N546" s="4">
        <v>1</v>
      </c>
      <c r="O546" s="4">
        <v>4.87E-2</v>
      </c>
    </row>
    <row r="547" spans="1:15">
      <c r="A547" s="2" t="s">
        <v>694</v>
      </c>
      <c r="B547" s="3">
        <v>46172</v>
      </c>
      <c r="C547" s="2" t="s">
        <v>123</v>
      </c>
      <c r="D547" s="2" t="s">
        <v>124</v>
      </c>
      <c r="E547" s="2" t="s">
        <v>47</v>
      </c>
      <c r="F547" s="2" t="s">
        <v>48</v>
      </c>
      <c r="G547" s="2" t="s">
        <v>31</v>
      </c>
      <c r="H547" s="4">
        <v>102</v>
      </c>
      <c r="I547" s="4">
        <v>62446</v>
      </c>
      <c r="J547" s="4">
        <v>35429</v>
      </c>
      <c r="K547" s="4">
        <v>1124</v>
      </c>
      <c r="L547" s="4">
        <v>0.7</v>
      </c>
      <c r="M547" s="4">
        <v>67</v>
      </c>
      <c r="N547" s="4">
        <v>0</v>
      </c>
      <c r="O547" s="4">
        <v>6.5799999999999997E-2</v>
      </c>
    </row>
    <row r="548" spans="1:15">
      <c r="A548" s="2" t="s">
        <v>695</v>
      </c>
      <c r="B548" s="3">
        <v>46143</v>
      </c>
      <c r="C548" s="2" t="s">
        <v>283</v>
      </c>
      <c r="D548" s="2" t="s">
        <v>284</v>
      </c>
      <c r="E548" s="2" t="s">
        <v>42</v>
      </c>
      <c r="F548" s="2" t="s">
        <v>43</v>
      </c>
      <c r="G548" s="2" t="s">
        <v>31</v>
      </c>
      <c r="H548" s="4">
        <v>92</v>
      </c>
      <c r="I548" s="4">
        <v>56664</v>
      </c>
      <c r="J548" s="4">
        <v>31955</v>
      </c>
      <c r="K548" s="4">
        <v>1020</v>
      </c>
      <c r="L548" s="4">
        <v>1.5</v>
      </c>
      <c r="M548" s="4">
        <v>61</v>
      </c>
      <c r="N548" s="4">
        <v>0</v>
      </c>
      <c r="O548" s="4">
        <v>6.0199999999999997E-2</v>
      </c>
    </row>
    <row r="549" spans="1:15">
      <c r="A549" s="2" t="s">
        <v>696</v>
      </c>
      <c r="B549" s="3">
        <v>46172</v>
      </c>
      <c r="C549" s="2" t="s">
        <v>236</v>
      </c>
      <c r="D549" s="2" t="s">
        <v>237</v>
      </c>
      <c r="E549" s="2" t="s">
        <v>42</v>
      </c>
      <c r="F549" s="2" t="s">
        <v>43</v>
      </c>
      <c r="G549" s="2" t="s">
        <v>31</v>
      </c>
      <c r="H549" s="4">
        <v>103</v>
      </c>
      <c r="I549" s="4">
        <v>63941</v>
      </c>
      <c r="J549" s="4">
        <v>35776</v>
      </c>
      <c r="K549" s="4">
        <v>1151</v>
      </c>
      <c r="L549" s="4">
        <v>2.8</v>
      </c>
      <c r="M549" s="4">
        <v>44</v>
      </c>
      <c r="N549" s="4">
        <v>0</v>
      </c>
      <c r="O549" s="4">
        <v>5.2699999999999997E-2</v>
      </c>
    </row>
    <row r="550" spans="1:15">
      <c r="A550" s="2" t="s">
        <v>697</v>
      </c>
      <c r="B550" s="3">
        <v>46170</v>
      </c>
      <c r="C550" s="2" t="s">
        <v>203</v>
      </c>
      <c r="D550" s="2" t="s">
        <v>204</v>
      </c>
      <c r="E550" s="2" t="s">
        <v>29</v>
      </c>
      <c r="F550" s="2" t="s">
        <v>30</v>
      </c>
      <c r="G550" s="2" t="s">
        <v>35</v>
      </c>
      <c r="H550" s="4">
        <v>33</v>
      </c>
      <c r="I550" s="4">
        <v>67339</v>
      </c>
      <c r="J550" s="4">
        <v>48965</v>
      </c>
      <c r="K550" s="4">
        <v>1212</v>
      </c>
      <c r="L550" s="4">
        <v>4.0999999999999996</v>
      </c>
      <c r="M550" s="4">
        <v>57</v>
      </c>
      <c r="N550" s="4">
        <v>0</v>
      </c>
      <c r="O550" s="4">
        <v>5.11E-2</v>
      </c>
    </row>
    <row r="551" spans="1:15">
      <c r="A551" s="2" t="s">
        <v>698</v>
      </c>
      <c r="B551" s="3">
        <v>46152</v>
      </c>
      <c r="C551" s="2" t="s">
        <v>364</v>
      </c>
      <c r="D551" s="2" t="s">
        <v>365</v>
      </c>
      <c r="E551" s="2" t="s">
        <v>29</v>
      </c>
      <c r="F551" s="2" t="s">
        <v>30</v>
      </c>
      <c r="G551" s="2" t="s">
        <v>31</v>
      </c>
      <c r="H551" s="4">
        <v>107</v>
      </c>
      <c r="I551" s="4">
        <v>67964</v>
      </c>
      <c r="J551" s="4">
        <v>37165</v>
      </c>
      <c r="K551" s="4">
        <v>1223</v>
      </c>
      <c r="L551" s="4">
        <v>1.6</v>
      </c>
      <c r="M551" s="4">
        <v>33</v>
      </c>
      <c r="N551" s="4">
        <v>2</v>
      </c>
      <c r="O551" s="4">
        <v>1.21E-2</v>
      </c>
    </row>
    <row r="552" spans="1:15">
      <c r="A552" s="2" t="s">
        <v>699</v>
      </c>
      <c r="B552" s="3">
        <v>46162</v>
      </c>
      <c r="C552" s="2" t="s">
        <v>37</v>
      </c>
      <c r="D552" s="2" t="s">
        <v>38</v>
      </c>
      <c r="E552" s="2" t="s">
        <v>29</v>
      </c>
      <c r="F552" s="2" t="s">
        <v>30</v>
      </c>
      <c r="G552" s="2" t="s">
        <v>25</v>
      </c>
      <c r="H552" s="4">
        <v>61</v>
      </c>
      <c r="I552" s="4">
        <v>55839</v>
      </c>
      <c r="J552" s="4">
        <v>33331</v>
      </c>
      <c r="K552" s="4">
        <v>1005</v>
      </c>
      <c r="L552" s="4">
        <v>3.6</v>
      </c>
      <c r="M552" s="4">
        <v>61</v>
      </c>
      <c r="N552" s="4">
        <v>0</v>
      </c>
      <c r="O552" s="4">
        <v>2.8299999999999999E-2</v>
      </c>
    </row>
    <row r="553" spans="1:15">
      <c r="A553" s="2" t="s">
        <v>700</v>
      </c>
      <c r="B553" s="3">
        <v>46158</v>
      </c>
      <c r="C553" s="2" t="s">
        <v>206</v>
      </c>
      <c r="D553" s="2" t="s">
        <v>207</v>
      </c>
      <c r="E553" s="2" t="s">
        <v>72</v>
      </c>
      <c r="F553" s="2" t="s">
        <v>73</v>
      </c>
      <c r="G553" s="2" t="s">
        <v>31</v>
      </c>
      <c r="H553" s="4">
        <v>96</v>
      </c>
      <c r="I553" s="4">
        <v>58742</v>
      </c>
      <c r="J553" s="4">
        <v>33345</v>
      </c>
      <c r="K553" s="4">
        <v>1762</v>
      </c>
      <c r="L553" s="4">
        <v>2.8</v>
      </c>
      <c r="M553" s="4">
        <v>38</v>
      </c>
      <c r="N553" s="4">
        <v>2</v>
      </c>
      <c r="O553" s="4">
        <v>4.5499999999999999E-2</v>
      </c>
    </row>
    <row r="554" spans="1:15">
      <c r="A554" s="2" t="s">
        <v>701</v>
      </c>
      <c r="B554" s="3">
        <v>46155</v>
      </c>
      <c r="C554" s="2" t="s">
        <v>140</v>
      </c>
      <c r="D554" s="2" t="s">
        <v>141</v>
      </c>
      <c r="E554" s="2" t="s">
        <v>42</v>
      </c>
      <c r="F554" s="2" t="s">
        <v>43</v>
      </c>
      <c r="G554" s="2" t="s">
        <v>31</v>
      </c>
      <c r="H554" s="4">
        <v>86</v>
      </c>
      <c r="I554" s="4">
        <v>54643</v>
      </c>
      <c r="J554" s="4">
        <v>29871</v>
      </c>
      <c r="K554" s="4">
        <v>984</v>
      </c>
      <c r="L554" s="4">
        <v>3</v>
      </c>
      <c r="M554" s="4">
        <v>36</v>
      </c>
      <c r="N554" s="4">
        <v>0</v>
      </c>
      <c r="O554" s="4">
        <v>3.0499999999999999E-2</v>
      </c>
    </row>
    <row r="555" spans="1:15">
      <c r="A555" s="2" t="s">
        <v>702</v>
      </c>
      <c r="B555" s="3">
        <v>46144</v>
      </c>
      <c r="C555" s="2" t="s">
        <v>61</v>
      </c>
      <c r="D555" s="2" t="s">
        <v>62</v>
      </c>
      <c r="E555" s="2" t="s">
        <v>29</v>
      </c>
      <c r="F555" s="2" t="s">
        <v>30</v>
      </c>
      <c r="G555" s="2" t="s">
        <v>25</v>
      </c>
      <c r="H555" s="4">
        <v>35</v>
      </c>
      <c r="I555" s="4">
        <v>32485</v>
      </c>
      <c r="J555" s="4">
        <v>19124</v>
      </c>
      <c r="K555" s="4">
        <v>585</v>
      </c>
      <c r="L555" s="4">
        <v>1.5</v>
      </c>
      <c r="M555" s="4">
        <v>29</v>
      </c>
      <c r="N555" s="4">
        <v>0</v>
      </c>
      <c r="O555" s="4">
        <v>1.4800000000000001E-2</v>
      </c>
    </row>
    <row r="556" spans="1:15">
      <c r="A556" s="2" t="s">
        <v>703</v>
      </c>
      <c r="B556" s="3">
        <v>46160</v>
      </c>
      <c r="C556" s="2" t="s">
        <v>162</v>
      </c>
      <c r="D556" s="2" t="s">
        <v>163</v>
      </c>
      <c r="E556" s="2" t="s">
        <v>29</v>
      </c>
      <c r="F556" s="2" t="s">
        <v>30</v>
      </c>
      <c r="G556" s="2" t="s">
        <v>31</v>
      </c>
      <c r="H556" s="4">
        <v>125</v>
      </c>
      <c r="I556" s="4">
        <v>77676</v>
      </c>
      <c r="J556" s="4">
        <v>43418</v>
      </c>
      <c r="K556" s="4">
        <v>1398</v>
      </c>
      <c r="L556" s="4">
        <v>4</v>
      </c>
      <c r="M556" s="4">
        <v>60</v>
      </c>
      <c r="N556" s="4">
        <v>0</v>
      </c>
      <c r="O556" s="4">
        <v>5.1799999999999999E-2</v>
      </c>
    </row>
    <row r="557" spans="1:15">
      <c r="A557" s="2" t="s">
        <v>704</v>
      </c>
      <c r="B557" s="3">
        <v>46166</v>
      </c>
      <c r="C557" s="2" t="s">
        <v>33</v>
      </c>
      <c r="D557" s="2" t="s">
        <v>34</v>
      </c>
      <c r="E557" s="2" t="s">
        <v>12</v>
      </c>
      <c r="F557" s="2" t="s">
        <v>20</v>
      </c>
      <c r="G557" s="2" t="s">
        <v>21</v>
      </c>
      <c r="H557" s="4">
        <v>114</v>
      </c>
      <c r="I557" s="4">
        <v>153620</v>
      </c>
      <c r="J557" s="4">
        <v>108331</v>
      </c>
      <c r="K557" s="4">
        <v>2765</v>
      </c>
      <c r="L557" s="4">
        <v>0.6</v>
      </c>
      <c r="M557" s="4">
        <v>64</v>
      </c>
      <c r="N557" s="4">
        <v>0</v>
      </c>
      <c r="O557" s="4">
        <v>9.2399999999999996E-2</v>
      </c>
    </row>
    <row r="558" spans="1:15">
      <c r="A558" s="2" t="s">
        <v>705</v>
      </c>
      <c r="B558" s="3">
        <v>46147</v>
      </c>
      <c r="C558" s="2" t="s">
        <v>67</v>
      </c>
      <c r="D558" s="2" t="s">
        <v>68</v>
      </c>
      <c r="E558" s="2" t="s">
        <v>42</v>
      </c>
      <c r="F558" s="2" t="s">
        <v>43</v>
      </c>
      <c r="G558" s="2" t="s">
        <v>21</v>
      </c>
      <c r="H558" s="4">
        <v>66</v>
      </c>
      <c r="I558" s="4">
        <v>92306</v>
      </c>
      <c r="J558" s="4">
        <v>62718</v>
      </c>
      <c r="K558" s="4">
        <v>1662</v>
      </c>
      <c r="L558" s="4">
        <v>1.6</v>
      </c>
      <c r="M558" s="4">
        <v>33</v>
      </c>
      <c r="N558" s="4">
        <v>1</v>
      </c>
      <c r="O558" s="4">
        <v>4.2900000000000001E-2</v>
      </c>
    </row>
    <row r="559" spans="1:15">
      <c r="A559" s="2" t="s">
        <v>706</v>
      </c>
      <c r="B559" s="3">
        <v>46161</v>
      </c>
      <c r="C559" s="2" t="s">
        <v>250</v>
      </c>
      <c r="D559" s="2" t="s">
        <v>251</v>
      </c>
      <c r="E559" s="2" t="s">
        <v>58</v>
      </c>
      <c r="F559" s="2" t="s">
        <v>59</v>
      </c>
      <c r="G559" s="2" t="s">
        <v>25</v>
      </c>
      <c r="H559" s="4">
        <v>108</v>
      </c>
      <c r="I559" s="4">
        <v>95990</v>
      </c>
      <c r="J559" s="4">
        <v>59012</v>
      </c>
      <c r="K559" s="4">
        <v>1728</v>
      </c>
      <c r="L559" s="4">
        <v>1.2</v>
      </c>
      <c r="M559" s="4">
        <v>50</v>
      </c>
      <c r="N559" s="4">
        <v>0</v>
      </c>
      <c r="O559" s="4">
        <v>5.6599999999999998E-2</v>
      </c>
    </row>
    <row r="560" spans="1:15">
      <c r="A560" s="2" t="s">
        <v>707</v>
      </c>
      <c r="B560" s="3">
        <v>46167</v>
      </c>
      <c r="C560" s="2" t="s">
        <v>105</v>
      </c>
      <c r="D560" s="2" t="s">
        <v>106</v>
      </c>
      <c r="E560" s="2" t="s">
        <v>12</v>
      </c>
      <c r="F560" s="2" t="s">
        <v>20</v>
      </c>
      <c r="G560" s="2" t="s">
        <v>35</v>
      </c>
      <c r="H560" s="4">
        <v>105</v>
      </c>
      <c r="I560" s="4">
        <v>223467</v>
      </c>
      <c r="J560" s="4">
        <v>155796</v>
      </c>
      <c r="K560" s="4">
        <v>4022</v>
      </c>
      <c r="L560" s="4">
        <v>4.0999999999999996</v>
      </c>
      <c r="M560" s="4">
        <v>70</v>
      </c>
      <c r="N560" s="4">
        <v>0</v>
      </c>
      <c r="O560" s="4">
        <v>1.03E-2</v>
      </c>
    </row>
    <row r="561" spans="1:15">
      <c r="A561" s="2" t="s">
        <v>708</v>
      </c>
      <c r="B561" s="3">
        <v>46167</v>
      </c>
      <c r="C561" s="2" t="s">
        <v>83</v>
      </c>
      <c r="D561" s="2" t="s">
        <v>84</v>
      </c>
      <c r="E561" s="2" t="s">
        <v>12</v>
      </c>
      <c r="F561" s="2" t="s">
        <v>20</v>
      </c>
      <c r="G561" s="2" t="s">
        <v>25</v>
      </c>
      <c r="H561" s="4">
        <v>110</v>
      </c>
      <c r="I561" s="4">
        <v>96163</v>
      </c>
      <c r="J561" s="4">
        <v>60105</v>
      </c>
      <c r="K561" s="4">
        <v>2885</v>
      </c>
      <c r="L561" s="4">
        <v>1.7</v>
      </c>
      <c r="M561" s="4">
        <v>62</v>
      </c>
      <c r="N561" s="4">
        <v>2</v>
      </c>
      <c r="O561" s="4">
        <v>5.3900000000000003E-2</v>
      </c>
    </row>
    <row r="562" spans="1:15">
      <c r="A562" s="2" t="s">
        <v>709</v>
      </c>
      <c r="B562" s="3">
        <v>46170</v>
      </c>
      <c r="C562" s="2" t="s">
        <v>212</v>
      </c>
      <c r="D562" s="2" t="s">
        <v>213</v>
      </c>
      <c r="E562" s="2" t="s">
        <v>58</v>
      </c>
      <c r="F562" s="2" t="s">
        <v>59</v>
      </c>
      <c r="G562" s="2" t="s">
        <v>31</v>
      </c>
      <c r="H562" s="4">
        <v>121</v>
      </c>
      <c r="I562" s="4">
        <v>69944</v>
      </c>
      <c r="J562" s="4">
        <v>42028</v>
      </c>
      <c r="K562" s="4">
        <v>1259</v>
      </c>
      <c r="L562" s="4">
        <v>4.2</v>
      </c>
      <c r="M562" s="4">
        <v>54</v>
      </c>
      <c r="N562" s="4">
        <v>4</v>
      </c>
      <c r="O562" s="4">
        <v>8.4900000000000003E-2</v>
      </c>
    </row>
    <row r="563" spans="1:15">
      <c r="A563" s="2" t="s">
        <v>710</v>
      </c>
      <c r="B563" s="3">
        <v>46160</v>
      </c>
      <c r="C563" s="2" t="s">
        <v>102</v>
      </c>
      <c r="D563" s="2" t="s">
        <v>103</v>
      </c>
      <c r="E563" s="2" t="s">
        <v>29</v>
      </c>
      <c r="F563" s="2" t="s">
        <v>30</v>
      </c>
      <c r="G563" s="2" t="s">
        <v>21</v>
      </c>
      <c r="H563" s="4">
        <v>118</v>
      </c>
      <c r="I563" s="4">
        <v>161234</v>
      </c>
      <c r="J563" s="4">
        <v>112132</v>
      </c>
      <c r="K563" s="4">
        <v>2902</v>
      </c>
      <c r="L563" s="4">
        <v>3.4</v>
      </c>
      <c r="M563" s="4">
        <v>46</v>
      </c>
      <c r="N563" s="4">
        <v>0</v>
      </c>
      <c r="O563" s="4">
        <v>7.9799999999999996E-2</v>
      </c>
    </row>
    <row r="564" spans="1:15">
      <c r="A564" s="2" t="s">
        <v>711</v>
      </c>
      <c r="B564" s="3">
        <v>46144</v>
      </c>
      <c r="C564" s="2" t="s">
        <v>37</v>
      </c>
      <c r="D564" s="2" t="s">
        <v>38</v>
      </c>
      <c r="E564" s="2" t="s">
        <v>29</v>
      </c>
      <c r="F564" s="2" t="s">
        <v>30</v>
      </c>
      <c r="G564" s="2" t="s">
        <v>21</v>
      </c>
      <c r="H564" s="4">
        <v>31</v>
      </c>
      <c r="I564" s="4">
        <v>44043</v>
      </c>
      <c r="J564" s="4">
        <v>29458</v>
      </c>
      <c r="K564" s="4">
        <v>793</v>
      </c>
      <c r="L564" s="4">
        <v>3.3</v>
      </c>
      <c r="M564" s="4">
        <v>54</v>
      </c>
      <c r="N564" s="4">
        <v>1</v>
      </c>
      <c r="O564" s="4">
        <v>1.09E-2</v>
      </c>
    </row>
    <row r="565" spans="1:15">
      <c r="A565" s="2" t="s">
        <v>712</v>
      </c>
      <c r="B565" s="3">
        <v>46145</v>
      </c>
      <c r="C565" s="2" t="s">
        <v>256</v>
      </c>
      <c r="D565" s="2" t="s">
        <v>257</v>
      </c>
      <c r="E565" s="2" t="s">
        <v>58</v>
      </c>
      <c r="F565" s="2" t="s">
        <v>59</v>
      </c>
      <c r="G565" s="2" t="s">
        <v>35</v>
      </c>
      <c r="H565" s="4">
        <v>37</v>
      </c>
      <c r="I565" s="4">
        <v>72510</v>
      </c>
      <c r="J565" s="4">
        <v>54900</v>
      </c>
      <c r="K565" s="4">
        <v>1305</v>
      </c>
      <c r="L565" s="4">
        <v>1.7</v>
      </c>
      <c r="M565" s="4">
        <v>29</v>
      </c>
      <c r="N565" s="4">
        <v>1</v>
      </c>
      <c r="O565" s="4">
        <v>6.1600000000000002E-2</v>
      </c>
    </row>
    <row r="566" spans="1:15">
      <c r="A566" s="2" t="s">
        <v>713</v>
      </c>
      <c r="B566" s="3">
        <v>46153</v>
      </c>
      <c r="C566" s="2" t="s">
        <v>27</v>
      </c>
      <c r="D566" s="2" t="s">
        <v>28</v>
      </c>
      <c r="E566" s="2" t="s">
        <v>29</v>
      </c>
      <c r="F566" s="2" t="s">
        <v>30</v>
      </c>
      <c r="G566" s="2" t="s">
        <v>21</v>
      </c>
      <c r="H566" s="4">
        <v>30</v>
      </c>
      <c r="I566" s="4">
        <v>39332</v>
      </c>
      <c r="J566" s="4">
        <v>28508</v>
      </c>
      <c r="K566" s="4">
        <v>708</v>
      </c>
      <c r="L566" s="4">
        <v>2.5</v>
      </c>
      <c r="M566" s="4">
        <v>30</v>
      </c>
      <c r="N566" s="4">
        <v>1</v>
      </c>
      <c r="O566" s="4">
        <v>8.3699999999999997E-2</v>
      </c>
    </row>
    <row r="567" spans="1:15">
      <c r="A567" s="2" t="s">
        <v>714</v>
      </c>
      <c r="B567" s="3">
        <v>46170</v>
      </c>
      <c r="C567" s="2" t="s">
        <v>250</v>
      </c>
      <c r="D567" s="2" t="s">
        <v>251</v>
      </c>
      <c r="E567" s="2" t="s">
        <v>58</v>
      </c>
      <c r="F567" s="2" t="s">
        <v>59</v>
      </c>
      <c r="G567" s="2" t="s">
        <v>25</v>
      </c>
      <c r="H567" s="4">
        <v>109</v>
      </c>
      <c r="I567" s="4">
        <v>100228</v>
      </c>
      <c r="J567" s="4">
        <v>59558</v>
      </c>
      <c r="K567" s="4">
        <v>1804</v>
      </c>
      <c r="L567" s="4">
        <v>1.9</v>
      </c>
      <c r="M567" s="4">
        <v>56</v>
      </c>
      <c r="N567" s="4">
        <v>0</v>
      </c>
      <c r="O567" s="4">
        <v>2.3900000000000001E-2</v>
      </c>
    </row>
    <row r="568" spans="1:15">
      <c r="A568" s="2" t="s">
        <v>715</v>
      </c>
      <c r="B568" s="3">
        <v>46153</v>
      </c>
      <c r="C568" s="2" t="s">
        <v>219</v>
      </c>
      <c r="D568" s="2" t="s">
        <v>220</v>
      </c>
      <c r="E568" s="2" t="s">
        <v>12</v>
      </c>
      <c r="F568" s="2" t="s">
        <v>20</v>
      </c>
      <c r="G568" s="2" t="s">
        <v>25</v>
      </c>
      <c r="H568" s="4">
        <v>116</v>
      </c>
      <c r="I568" s="4">
        <v>99499</v>
      </c>
      <c r="J568" s="4">
        <v>63383</v>
      </c>
      <c r="K568" s="4">
        <v>2985</v>
      </c>
      <c r="L568" s="4">
        <v>4.2</v>
      </c>
      <c r="M568" s="4">
        <v>76</v>
      </c>
      <c r="N568" s="4">
        <v>1</v>
      </c>
      <c r="O568" s="4">
        <v>8.09E-2</v>
      </c>
    </row>
    <row r="569" spans="1:15">
      <c r="A569" s="2" t="s">
        <v>716</v>
      </c>
      <c r="B569" s="3">
        <v>46164</v>
      </c>
      <c r="C569" s="2" t="s">
        <v>135</v>
      </c>
      <c r="D569" s="2" t="s">
        <v>136</v>
      </c>
      <c r="E569" s="2" t="s">
        <v>72</v>
      </c>
      <c r="F569" s="2" t="s">
        <v>73</v>
      </c>
      <c r="G569" s="2" t="s">
        <v>31</v>
      </c>
      <c r="H569" s="4">
        <v>64</v>
      </c>
      <c r="I569" s="4">
        <v>37407</v>
      </c>
      <c r="J569" s="4">
        <v>22230</v>
      </c>
      <c r="K569" s="4">
        <v>673</v>
      </c>
      <c r="L569" s="4">
        <v>1.4</v>
      </c>
      <c r="M569" s="4">
        <v>58</v>
      </c>
      <c r="N569" s="4">
        <v>1</v>
      </c>
      <c r="O569" s="4">
        <v>9.2499999999999999E-2</v>
      </c>
    </row>
    <row r="570" spans="1:15">
      <c r="A570" s="2" t="s">
        <v>717</v>
      </c>
      <c r="B570" s="3">
        <v>46162</v>
      </c>
      <c r="C570" s="2" t="s">
        <v>37</v>
      </c>
      <c r="D570" s="2" t="s">
        <v>38</v>
      </c>
      <c r="E570" s="2" t="s">
        <v>29</v>
      </c>
      <c r="F570" s="2" t="s">
        <v>30</v>
      </c>
      <c r="G570" s="2" t="s">
        <v>21</v>
      </c>
      <c r="H570" s="4">
        <v>64</v>
      </c>
      <c r="I570" s="4">
        <v>80660</v>
      </c>
      <c r="J570" s="4">
        <v>60817</v>
      </c>
      <c r="K570" s="4">
        <v>2420</v>
      </c>
      <c r="L570" s="4">
        <v>5.4</v>
      </c>
      <c r="M570" s="4">
        <v>37</v>
      </c>
      <c r="N570" s="4">
        <v>6</v>
      </c>
      <c r="O570" s="4">
        <v>5.74E-2</v>
      </c>
    </row>
    <row r="571" spans="1:15">
      <c r="A571" s="2" t="s">
        <v>718</v>
      </c>
      <c r="B571" s="3">
        <v>46152</v>
      </c>
      <c r="C571" s="2" t="s">
        <v>93</v>
      </c>
      <c r="D571" s="2" t="s">
        <v>94</v>
      </c>
      <c r="E571" s="2" t="s">
        <v>72</v>
      </c>
      <c r="F571" s="2" t="s">
        <v>73</v>
      </c>
      <c r="G571" s="2" t="s">
        <v>31</v>
      </c>
      <c r="H571" s="4">
        <v>28</v>
      </c>
      <c r="I571" s="4">
        <v>16133</v>
      </c>
      <c r="J571" s="4">
        <v>9726</v>
      </c>
      <c r="K571" s="4">
        <v>484</v>
      </c>
      <c r="L571" s="4">
        <v>1.1000000000000001</v>
      </c>
      <c r="M571" s="4">
        <v>36</v>
      </c>
      <c r="N571" s="4">
        <v>1</v>
      </c>
      <c r="O571" s="4">
        <v>8.5099999999999995E-2</v>
      </c>
    </row>
    <row r="572" spans="1:15">
      <c r="A572" s="2" t="s">
        <v>719</v>
      </c>
      <c r="B572" s="3">
        <v>46146</v>
      </c>
      <c r="C572" s="2" t="s">
        <v>67</v>
      </c>
      <c r="D572" s="2" t="s">
        <v>68</v>
      </c>
      <c r="E572" s="2" t="s">
        <v>42</v>
      </c>
      <c r="F572" s="2" t="s">
        <v>43</v>
      </c>
      <c r="G572" s="2" t="s">
        <v>25</v>
      </c>
      <c r="H572" s="4">
        <v>71</v>
      </c>
      <c r="I572" s="4">
        <v>62729</v>
      </c>
      <c r="J572" s="4">
        <v>38795</v>
      </c>
      <c r="K572" s="4">
        <v>1129</v>
      </c>
      <c r="L572" s="4">
        <v>1.2</v>
      </c>
      <c r="M572" s="4">
        <v>53</v>
      </c>
      <c r="N572" s="4">
        <v>0</v>
      </c>
      <c r="O572" s="4">
        <v>6.2199999999999998E-2</v>
      </c>
    </row>
    <row r="573" spans="1:15">
      <c r="A573" s="2" t="s">
        <v>720</v>
      </c>
      <c r="B573" s="3">
        <v>46162</v>
      </c>
      <c r="C573" s="2" t="s">
        <v>114</v>
      </c>
      <c r="D573" s="2" t="s">
        <v>115</v>
      </c>
      <c r="E573" s="2" t="s">
        <v>72</v>
      </c>
      <c r="F573" s="2" t="s">
        <v>73</v>
      </c>
      <c r="G573" s="2" t="s">
        <v>25</v>
      </c>
      <c r="H573" s="4">
        <v>32</v>
      </c>
      <c r="I573" s="4">
        <v>28500</v>
      </c>
      <c r="J573" s="4">
        <v>17485</v>
      </c>
      <c r="K573" s="4">
        <v>513</v>
      </c>
      <c r="L573" s="4">
        <v>1.6</v>
      </c>
      <c r="M573" s="4">
        <v>53</v>
      </c>
      <c r="N573" s="4">
        <v>0</v>
      </c>
      <c r="O573" s="4">
        <v>5.4600000000000003E-2</v>
      </c>
    </row>
    <row r="574" spans="1:15">
      <c r="A574" s="2" t="s">
        <v>721</v>
      </c>
      <c r="B574" s="3">
        <v>46170</v>
      </c>
      <c r="C574" s="2" t="s">
        <v>83</v>
      </c>
      <c r="D574" s="2" t="s">
        <v>84</v>
      </c>
      <c r="E574" s="2" t="s">
        <v>12</v>
      </c>
      <c r="F574" s="2" t="s">
        <v>20</v>
      </c>
      <c r="G574" s="2" t="s">
        <v>35</v>
      </c>
      <c r="H574" s="4">
        <v>54</v>
      </c>
      <c r="I574" s="4">
        <v>105955</v>
      </c>
      <c r="J574" s="4">
        <v>80124</v>
      </c>
      <c r="K574" s="4">
        <v>1907</v>
      </c>
      <c r="L574" s="4">
        <v>1.8</v>
      </c>
      <c r="M574" s="4">
        <v>59</v>
      </c>
      <c r="N574" s="4">
        <v>1</v>
      </c>
      <c r="O574" s="4">
        <v>6.9000000000000006E-2</v>
      </c>
    </row>
    <row r="575" spans="1:15">
      <c r="A575" s="2" t="s">
        <v>722</v>
      </c>
      <c r="B575" s="3">
        <v>46156</v>
      </c>
      <c r="C575" s="2" t="s">
        <v>83</v>
      </c>
      <c r="D575" s="2" t="s">
        <v>84</v>
      </c>
      <c r="E575" s="2" t="s">
        <v>12</v>
      </c>
      <c r="F575" s="2" t="s">
        <v>20</v>
      </c>
      <c r="G575" s="2" t="s">
        <v>21</v>
      </c>
      <c r="H575" s="4">
        <v>64</v>
      </c>
      <c r="I575" s="4">
        <v>86670</v>
      </c>
      <c r="J575" s="4">
        <v>60817</v>
      </c>
      <c r="K575" s="4">
        <v>1560</v>
      </c>
      <c r="L575" s="4">
        <v>4.2</v>
      </c>
      <c r="M575" s="4">
        <v>64</v>
      </c>
      <c r="N575" s="4">
        <v>1</v>
      </c>
      <c r="O575" s="4">
        <v>7.2300000000000003E-2</v>
      </c>
    </row>
    <row r="576" spans="1:15">
      <c r="A576" s="2" t="s">
        <v>723</v>
      </c>
      <c r="B576" s="3">
        <v>46149</v>
      </c>
      <c r="C576" s="2" t="s">
        <v>198</v>
      </c>
      <c r="D576" s="2" t="s">
        <v>199</v>
      </c>
      <c r="E576" s="2" t="s">
        <v>72</v>
      </c>
      <c r="F576" s="2" t="s">
        <v>73</v>
      </c>
      <c r="G576" s="2" t="s">
        <v>35</v>
      </c>
      <c r="H576" s="4">
        <v>61</v>
      </c>
      <c r="I576" s="4">
        <v>128292</v>
      </c>
      <c r="J576" s="4">
        <v>90510</v>
      </c>
      <c r="K576" s="4">
        <v>2309</v>
      </c>
      <c r="L576" s="4">
        <v>0.9</v>
      </c>
      <c r="M576" s="4">
        <v>33</v>
      </c>
      <c r="N576" s="4">
        <v>0</v>
      </c>
      <c r="O576" s="4">
        <v>2.1999999999999999E-2</v>
      </c>
    </row>
    <row r="577" spans="1:15">
      <c r="A577" s="2" t="s">
        <v>724</v>
      </c>
      <c r="B577" s="3">
        <v>46153</v>
      </c>
      <c r="C577" s="2" t="s">
        <v>323</v>
      </c>
      <c r="D577" s="2" t="s">
        <v>324</v>
      </c>
      <c r="E577" s="2" t="s">
        <v>29</v>
      </c>
      <c r="F577" s="2" t="s">
        <v>30</v>
      </c>
      <c r="G577" s="2" t="s">
        <v>35</v>
      </c>
      <c r="H577" s="4">
        <v>84</v>
      </c>
      <c r="I577" s="4">
        <v>170928</v>
      </c>
      <c r="J577" s="4">
        <v>124637</v>
      </c>
      <c r="K577" s="4">
        <v>3077</v>
      </c>
      <c r="L577" s="4">
        <v>4.2</v>
      </c>
      <c r="M577" s="4">
        <v>61</v>
      </c>
      <c r="N577" s="4">
        <v>1</v>
      </c>
      <c r="O577" s="4">
        <v>4.1799999999999997E-2</v>
      </c>
    </row>
    <row r="578" spans="1:15">
      <c r="A578" s="2" t="s">
        <v>725</v>
      </c>
      <c r="B578" s="3">
        <v>46147</v>
      </c>
      <c r="C578" s="2" t="s">
        <v>323</v>
      </c>
      <c r="D578" s="2" t="s">
        <v>324</v>
      </c>
      <c r="E578" s="2" t="s">
        <v>29</v>
      </c>
      <c r="F578" s="2" t="s">
        <v>30</v>
      </c>
      <c r="G578" s="2" t="s">
        <v>31</v>
      </c>
      <c r="H578" s="4">
        <v>78</v>
      </c>
      <c r="I578" s="4">
        <v>49474</v>
      </c>
      <c r="J578" s="4">
        <v>27093</v>
      </c>
      <c r="K578" s="4">
        <v>1484</v>
      </c>
      <c r="L578" s="4">
        <v>1.9</v>
      </c>
      <c r="M578" s="4">
        <v>51</v>
      </c>
      <c r="N578" s="4">
        <v>1</v>
      </c>
      <c r="O578" s="4">
        <v>1.9300000000000001E-2</v>
      </c>
    </row>
    <row r="579" spans="1:15">
      <c r="A579" s="2" t="s">
        <v>726</v>
      </c>
      <c r="B579" s="3">
        <v>46146</v>
      </c>
      <c r="C579" s="2" t="s">
        <v>242</v>
      </c>
      <c r="D579" s="2" t="s">
        <v>243</v>
      </c>
      <c r="E579" s="2" t="s">
        <v>47</v>
      </c>
      <c r="F579" s="2" t="s">
        <v>48</v>
      </c>
      <c r="G579" s="2" t="s">
        <v>25</v>
      </c>
      <c r="H579" s="4">
        <v>76</v>
      </c>
      <c r="I579" s="4">
        <v>67306</v>
      </c>
      <c r="J579" s="4">
        <v>41527</v>
      </c>
      <c r="K579" s="4">
        <v>1212</v>
      </c>
      <c r="L579" s="4">
        <v>2.2999999999999998</v>
      </c>
      <c r="M579" s="4">
        <v>80</v>
      </c>
      <c r="N579" s="4">
        <v>2</v>
      </c>
      <c r="O579" s="4">
        <v>3.3599999999999998E-2</v>
      </c>
    </row>
    <row r="580" spans="1:15">
      <c r="A580" s="2" t="s">
        <v>727</v>
      </c>
      <c r="B580" s="3">
        <v>46166</v>
      </c>
      <c r="C580" s="2" t="s">
        <v>209</v>
      </c>
      <c r="D580" s="2" t="s">
        <v>210</v>
      </c>
      <c r="E580" s="2" t="s">
        <v>58</v>
      </c>
      <c r="F580" s="2" t="s">
        <v>59</v>
      </c>
      <c r="G580" s="2" t="s">
        <v>31</v>
      </c>
      <c r="H580" s="4">
        <v>101</v>
      </c>
      <c r="I580" s="4">
        <v>61587</v>
      </c>
      <c r="J580" s="4">
        <v>35081</v>
      </c>
      <c r="K580" s="4">
        <v>1109</v>
      </c>
      <c r="L580" s="4">
        <v>3.1</v>
      </c>
      <c r="M580" s="4">
        <v>53</v>
      </c>
      <c r="N580" s="4">
        <v>0</v>
      </c>
      <c r="O580" s="4">
        <v>6.9599999999999995E-2</v>
      </c>
    </row>
    <row r="581" spans="1:15">
      <c r="A581" s="2" t="s">
        <v>728</v>
      </c>
      <c r="B581" s="3">
        <v>46144</v>
      </c>
      <c r="C581" s="2" t="s">
        <v>364</v>
      </c>
      <c r="D581" s="2" t="s">
        <v>365</v>
      </c>
      <c r="E581" s="2" t="s">
        <v>29</v>
      </c>
      <c r="F581" s="2" t="s">
        <v>30</v>
      </c>
      <c r="G581" s="2" t="s">
        <v>31</v>
      </c>
      <c r="H581" s="4">
        <v>54</v>
      </c>
      <c r="I581" s="4">
        <v>32873</v>
      </c>
      <c r="J581" s="4">
        <v>18756</v>
      </c>
      <c r="K581" s="4">
        <v>592</v>
      </c>
      <c r="L581" s="4">
        <v>2.9</v>
      </c>
      <c r="M581" s="4">
        <v>50</v>
      </c>
      <c r="N581" s="4">
        <v>1</v>
      </c>
      <c r="O581" s="4">
        <v>5.2600000000000001E-2</v>
      </c>
    </row>
    <row r="582" spans="1:15">
      <c r="A582" s="2" t="s">
        <v>729</v>
      </c>
      <c r="B582" s="3">
        <v>46159</v>
      </c>
      <c r="C582" s="2" t="s">
        <v>114</v>
      </c>
      <c r="D582" s="2" t="s">
        <v>115</v>
      </c>
      <c r="E582" s="2" t="s">
        <v>72</v>
      </c>
      <c r="F582" s="2" t="s">
        <v>73</v>
      </c>
      <c r="G582" s="2" t="s">
        <v>35</v>
      </c>
      <c r="H582" s="4">
        <v>31</v>
      </c>
      <c r="I582" s="4">
        <v>61914</v>
      </c>
      <c r="J582" s="4">
        <v>45997</v>
      </c>
      <c r="K582" s="4">
        <v>1114</v>
      </c>
      <c r="L582" s="4">
        <v>1.8</v>
      </c>
      <c r="M582" s="4">
        <v>41</v>
      </c>
      <c r="N582" s="4">
        <v>0</v>
      </c>
      <c r="O582" s="4">
        <v>7.1199999999999999E-2</v>
      </c>
    </row>
    <row r="583" spans="1:15">
      <c r="A583" s="2" t="s">
        <v>730</v>
      </c>
      <c r="B583" s="3">
        <v>46160</v>
      </c>
      <c r="C583" s="2" t="s">
        <v>67</v>
      </c>
      <c r="D583" s="2" t="s">
        <v>68</v>
      </c>
      <c r="E583" s="2" t="s">
        <v>42</v>
      </c>
      <c r="F583" s="2" t="s">
        <v>43</v>
      </c>
      <c r="G583" s="2" t="s">
        <v>35</v>
      </c>
      <c r="H583" s="4">
        <v>46</v>
      </c>
      <c r="I583" s="4">
        <v>89576</v>
      </c>
      <c r="J583" s="4">
        <v>68254</v>
      </c>
      <c r="K583" s="4">
        <v>1612</v>
      </c>
      <c r="L583" s="4">
        <v>1.3</v>
      </c>
      <c r="M583" s="4">
        <v>33</v>
      </c>
      <c r="N583" s="4">
        <v>1</v>
      </c>
      <c r="O583" s="4">
        <v>7.2700000000000001E-2</v>
      </c>
    </row>
    <row r="584" spans="1:15">
      <c r="A584" s="2" t="s">
        <v>731</v>
      </c>
      <c r="B584" s="3">
        <v>46146</v>
      </c>
      <c r="C584" s="2" t="s">
        <v>53</v>
      </c>
      <c r="D584" s="2" t="s">
        <v>54</v>
      </c>
      <c r="E584" s="2" t="s">
        <v>12</v>
      </c>
      <c r="F584" s="2" t="s">
        <v>20</v>
      </c>
      <c r="G584" s="2" t="s">
        <v>21</v>
      </c>
      <c r="H584" s="4">
        <v>21</v>
      </c>
      <c r="I584" s="4">
        <v>26210</v>
      </c>
      <c r="J584" s="4">
        <v>19956</v>
      </c>
      <c r="K584" s="4">
        <v>786</v>
      </c>
      <c r="L584" s="4">
        <v>1</v>
      </c>
      <c r="M584" s="4">
        <v>62</v>
      </c>
      <c r="N584" s="4">
        <v>1</v>
      </c>
      <c r="O584" s="4">
        <v>0.1118</v>
      </c>
    </row>
    <row r="585" spans="1:15">
      <c r="A585" s="2" t="s">
        <v>732</v>
      </c>
      <c r="B585" s="3">
        <v>46168</v>
      </c>
      <c r="C585" s="2" t="s">
        <v>147</v>
      </c>
      <c r="D585" s="2" t="s">
        <v>148</v>
      </c>
      <c r="E585" s="2" t="s">
        <v>47</v>
      </c>
      <c r="F585" s="2" t="s">
        <v>48</v>
      </c>
      <c r="G585" s="2" t="s">
        <v>25</v>
      </c>
      <c r="H585" s="4">
        <v>113</v>
      </c>
      <c r="I585" s="4">
        <v>97638</v>
      </c>
      <c r="J585" s="4">
        <v>61744</v>
      </c>
      <c r="K585" s="4">
        <v>1757</v>
      </c>
      <c r="L585" s="4">
        <v>3.5</v>
      </c>
      <c r="M585" s="4">
        <v>62</v>
      </c>
      <c r="N585" s="4">
        <v>1</v>
      </c>
      <c r="O585" s="4">
        <v>7.3999999999999996E-2</v>
      </c>
    </row>
    <row r="586" spans="1:15">
      <c r="A586" s="2" t="s">
        <v>733</v>
      </c>
      <c r="B586" s="3">
        <v>46147</v>
      </c>
      <c r="C586" s="2" t="s">
        <v>53</v>
      </c>
      <c r="D586" s="2" t="s">
        <v>54</v>
      </c>
      <c r="E586" s="2" t="s">
        <v>12</v>
      </c>
      <c r="F586" s="2" t="s">
        <v>20</v>
      </c>
      <c r="G586" s="2" t="s">
        <v>25</v>
      </c>
      <c r="H586" s="4">
        <v>41</v>
      </c>
      <c r="I586" s="4">
        <v>37983</v>
      </c>
      <c r="J586" s="4">
        <v>22403</v>
      </c>
      <c r="K586" s="4">
        <v>684</v>
      </c>
      <c r="L586" s="4">
        <v>3.3</v>
      </c>
      <c r="M586" s="4">
        <v>67</v>
      </c>
      <c r="N586" s="4">
        <v>0</v>
      </c>
      <c r="O586" s="4">
        <v>1.66E-2</v>
      </c>
    </row>
    <row r="587" spans="1:15">
      <c r="A587" s="2" t="s">
        <v>734</v>
      </c>
      <c r="B587" s="3">
        <v>46147</v>
      </c>
      <c r="C587" s="2" t="s">
        <v>120</v>
      </c>
      <c r="D587" s="2" t="s">
        <v>121</v>
      </c>
      <c r="E587" s="2" t="s">
        <v>42</v>
      </c>
      <c r="F587" s="2" t="s">
        <v>43</v>
      </c>
      <c r="G587" s="2" t="s">
        <v>25</v>
      </c>
      <c r="H587" s="4">
        <v>35</v>
      </c>
      <c r="I587" s="4">
        <v>32561</v>
      </c>
      <c r="J587" s="4">
        <v>19124</v>
      </c>
      <c r="K587" s="4">
        <v>586</v>
      </c>
      <c r="L587" s="4">
        <v>0.6</v>
      </c>
      <c r="M587" s="4">
        <v>52</v>
      </c>
      <c r="N587" s="4">
        <v>0</v>
      </c>
      <c r="O587" s="4">
        <v>1.2500000000000001E-2</v>
      </c>
    </row>
    <row r="588" spans="1:15">
      <c r="A588" s="2" t="s">
        <v>735</v>
      </c>
      <c r="B588" s="3">
        <v>46169</v>
      </c>
      <c r="C588" s="2" t="s">
        <v>117</v>
      </c>
      <c r="D588" s="2" t="s">
        <v>118</v>
      </c>
      <c r="E588" s="2" t="s">
        <v>42</v>
      </c>
      <c r="F588" s="2" t="s">
        <v>43</v>
      </c>
      <c r="G588" s="2" t="s">
        <v>25</v>
      </c>
      <c r="H588" s="4">
        <v>48</v>
      </c>
      <c r="I588" s="4">
        <v>42642</v>
      </c>
      <c r="J588" s="4">
        <v>26228</v>
      </c>
      <c r="K588" s="4">
        <v>768</v>
      </c>
      <c r="L588" s="4">
        <v>1.7</v>
      </c>
      <c r="M588" s="4">
        <v>54</v>
      </c>
      <c r="N588" s="4">
        <v>0</v>
      </c>
      <c r="O588" s="4">
        <v>5.7000000000000002E-2</v>
      </c>
    </row>
    <row r="589" spans="1:15">
      <c r="A589" s="2" t="s">
        <v>736</v>
      </c>
      <c r="B589" s="3">
        <v>46170</v>
      </c>
      <c r="C589" s="2" t="s">
        <v>147</v>
      </c>
      <c r="D589" s="2" t="s">
        <v>148</v>
      </c>
      <c r="E589" s="2" t="s">
        <v>47</v>
      </c>
      <c r="F589" s="2" t="s">
        <v>48</v>
      </c>
      <c r="G589" s="2" t="s">
        <v>25</v>
      </c>
      <c r="H589" s="4">
        <v>61</v>
      </c>
      <c r="I589" s="4">
        <v>51572</v>
      </c>
      <c r="J589" s="4">
        <v>33331</v>
      </c>
      <c r="K589" s="4">
        <v>928</v>
      </c>
      <c r="L589" s="4">
        <v>3.1</v>
      </c>
      <c r="M589" s="4">
        <v>79</v>
      </c>
      <c r="N589" s="4">
        <v>1</v>
      </c>
      <c r="O589" s="4">
        <v>8.6199999999999999E-2</v>
      </c>
    </row>
    <row r="590" spans="1:15">
      <c r="A590" s="2" t="s">
        <v>737</v>
      </c>
      <c r="B590" s="3">
        <v>46170</v>
      </c>
      <c r="C590" s="2" t="s">
        <v>382</v>
      </c>
      <c r="D590" s="2" t="s">
        <v>383</v>
      </c>
      <c r="E590" s="2" t="s">
        <v>58</v>
      </c>
      <c r="F590" s="2" t="s">
        <v>59</v>
      </c>
      <c r="G590" s="2" t="s">
        <v>31</v>
      </c>
      <c r="H590" s="4">
        <v>105</v>
      </c>
      <c r="I590" s="4">
        <v>64838</v>
      </c>
      <c r="J590" s="4">
        <v>36471</v>
      </c>
      <c r="K590" s="4">
        <v>1167</v>
      </c>
      <c r="L590" s="4">
        <v>3.5</v>
      </c>
      <c r="M590" s="4">
        <v>54</v>
      </c>
      <c r="N590" s="4">
        <v>3</v>
      </c>
      <c r="O590" s="4">
        <v>2.92E-2</v>
      </c>
    </row>
    <row r="591" spans="1:15">
      <c r="A591" s="2" t="s">
        <v>738</v>
      </c>
      <c r="B591" s="3">
        <v>46162</v>
      </c>
      <c r="C591" s="2" t="s">
        <v>117</v>
      </c>
      <c r="D591" s="2" t="s">
        <v>118</v>
      </c>
      <c r="E591" s="2" t="s">
        <v>42</v>
      </c>
      <c r="F591" s="2" t="s">
        <v>43</v>
      </c>
      <c r="G591" s="2" t="s">
        <v>25</v>
      </c>
      <c r="H591" s="4">
        <v>100</v>
      </c>
      <c r="I591" s="4">
        <v>88799</v>
      </c>
      <c r="J591" s="4">
        <v>54641</v>
      </c>
      <c r="K591" s="4">
        <v>2664</v>
      </c>
      <c r="L591" s="4">
        <v>3.5</v>
      </c>
      <c r="M591" s="4">
        <v>50</v>
      </c>
      <c r="N591" s="4">
        <v>1</v>
      </c>
      <c r="O591" s="4">
        <v>4.7399999999999998E-2</v>
      </c>
    </row>
    <row r="592" spans="1:15">
      <c r="A592" s="2" t="s">
        <v>739</v>
      </c>
      <c r="B592" s="3">
        <v>46157</v>
      </c>
      <c r="C592" s="2" t="s">
        <v>256</v>
      </c>
      <c r="D592" s="2" t="s">
        <v>257</v>
      </c>
      <c r="E592" s="2" t="s">
        <v>58</v>
      </c>
      <c r="F592" s="2" t="s">
        <v>59</v>
      </c>
      <c r="G592" s="2" t="s">
        <v>35</v>
      </c>
      <c r="H592" s="4">
        <v>122</v>
      </c>
      <c r="I592" s="4">
        <v>234881</v>
      </c>
      <c r="J592" s="4">
        <v>181021</v>
      </c>
      <c r="K592" s="4">
        <v>4228</v>
      </c>
      <c r="L592" s="4">
        <v>5.3</v>
      </c>
      <c r="M592" s="4">
        <v>49</v>
      </c>
      <c r="N592" s="4">
        <v>4</v>
      </c>
      <c r="O592" s="4">
        <v>7.1900000000000006E-2</v>
      </c>
    </row>
    <row r="593" spans="1:15">
      <c r="A593" s="2" t="s">
        <v>740</v>
      </c>
      <c r="B593" s="3">
        <v>46161</v>
      </c>
      <c r="C593" s="2" t="s">
        <v>239</v>
      </c>
      <c r="D593" s="2" t="s">
        <v>240</v>
      </c>
      <c r="E593" s="2" t="s">
        <v>72</v>
      </c>
      <c r="F593" s="2" t="s">
        <v>73</v>
      </c>
      <c r="G593" s="2" t="s">
        <v>25</v>
      </c>
      <c r="H593" s="4">
        <v>81</v>
      </c>
      <c r="I593" s="4">
        <v>71984</v>
      </c>
      <c r="J593" s="4">
        <v>44259</v>
      </c>
      <c r="K593" s="4">
        <v>1296</v>
      </c>
      <c r="L593" s="4">
        <v>0.9</v>
      </c>
      <c r="M593" s="4">
        <v>49</v>
      </c>
      <c r="N593" s="4">
        <v>0</v>
      </c>
      <c r="O593" s="4">
        <v>5.67E-2</v>
      </c>
    </row>
    <row r="594" spans="1:15">
      <c r="A594" s="2" t="s">
        <v>741</v>
      </c>
      <c r="B594" s="3">
        <v>46167</v>
      </c>
      <c r="C594" s="2" t="s">
        <v>78</v>
      </c>
      <c r="D594" s="2" t="s">
        <v>79</v>
      </c>
      <c r="E594" s="2" t="s">
        <v>47</v>
      </c>
      <c r="F594" s="2" t="s">
        <v>48</v>
      </c>
      <c r="G594" s="2" t="s">
        <v>35</v>
      </c>
      <c r="H594" s="4">
        <v>40</v>
      </c>
      <c r="I594" s="4">
        <v>78583</v>
      </c>
      <c r="J594" s="4">
        <v>59351</v>
      </c>
      <c r="K594" s="4">
        <v>2357</v>
      </c>
      <c r="L594" s="4">
        <v>2.8</v>
      </c>
      <c r="M594" s="4">
        <v>67</v>
      </c>
      <c r="N594" s="4">
        <v>1</v>
      </c>
      <c r="O594" s="4">
        <v>6.1400000000000003E-2</v>
      </c>
    </row>
    <row r="595" spans="1:15">
      <c r="A595" s="2" t="s">
        <v>742</v>
      </c>
      <c r="B595" s="3">
        <v>46151</v>
      </c>
      <c r="C595" s="2" t="s">
        <v>132</v>
      </c>
      <c r="D595" s="2" t="s">
        <v>133</v>
      </c>
      <c r="E595" s="2" t="s">
        <v>72</v>
      </c>
      <c r="F595" s="2" t="s">
        <v>73</v>
      </c>
      <c r="G595" s="2" t="s">
        <v>21</v>
      </c>
      <c r="H595" s="4">
        <v>46</v>
      </c>
      <c r="I595" s="4">
        <v>61402</v>
      </c>
      <c r="J595" s="4">
        <v>43713</v>
      </c>
      <c r="K595" s="4">
        <v>1842</v>
      </c>
      <c r="L595" s="4">
        <v>4.9000000000000004</v>
      </c>
      <c r="M595" s="4">
        <v>31</v>
      </c>
      <c r="N595" s="4">
        <v>2</v>
      </c>
      <c r="O595" s="4">
        <v>5.7500000000000002E-2</v>
      </c>
    </row>
    <row r="596" spans="1:15">
      <c r="A596" s="2" t="s">
        <v>743</v>
      </c>
      <c r="B596" s="3">
        <v>46165</v>
      </c>
      <c r="C596" s="2" t="s">
        <v>232</v>
      </c>
      <c r="D596" s="2" t="s">
        <v>233</v>
      </c>
      <c r="E596" s="2" t="s">
        <v>47</v>
      </c>
      <c r="F596" s="2" t="s">
        <v>48</v>
      </c>
      <c r="G596" s="2" t="s">
        <v>25</v>
      </c>
      <c r="H596" s="4">
        <v>127</v>
      </c>
      <c r="I596" s="4">
        <v>109965</v>
      </c>
      <c r="J596" s="4">
        <v>69394</v>
      </c>
      <c r="K596" s="4">
        <v>1979</v>
      </c>
      <c r="L596" s="4">
        <v>2.6</v>
      </c>
      <c r="M596" s="4">
        <v>52</v>
      </c>
      <c r="N596" s="4">
        <v>1</v>
      </c>
      <c r="O596" s="4">
        <v>7.2999999999999995E-2</v>
      </c>
    </row>
    <row r="597" spans="1:15">
      <c r="A597" s="2" t="s">
        <v>744</v>
      </c>
      <c r="B597" s="3">
        <v>46163</v>
      </c>
      <c r="C597" s="2" t="s">
        <v>162</v>
      </c>
      <c r="D597" s="2" t="s">
        <v>163</v>
      </c>
      <c r="E597" s="2" t="s">
        <v>29</v>
      </c>
      <c r="F597" s="2" t="s">
        <v>30</v>
      </c>
      <c r="G597" s="2" t="s">
        <v>31</v>
      </c>
      <c r="H597" s="4">
        <v>75</v>
      </c>
      <c r="I597" s="4">
        <v>43194</v>
      </c>
      <c r="J597" s="4">
        <v>26051</v>
      </c>
      <c r="K597" s="4">
        <v>777</v>
      </c>
      <c r="L597" s="4">
        <v>2.9</v>
      </c>
      <c r="M597" s="4">
        <v>36</v>
      </c>
      <c r="N597" s="4">
        <v>2</v>
      </c>
      <c r="O597" s="4">
        <v>9.4600000000000004E-2</v>
      </c>
    </row>
    <row r="598" spans="1:15">
      <c r="A598" s="2" t="s">
        <v>745</v>
      </c>
      <c r="B598" s="3">
        <v>46153</v>
      </c>
      <c r="C598" s="2" t="s">
        <v>45</v>
      </c>
      <c r="D598" s="2" t="s">
        <v>46</v>
      </c>
      <c r="E598" s="2" t="s">
        <v>47</v>
      </c>
      <c r="F598" s="2" t="s">
        <v>48</v>
      </c>
      <c r="G598" s="2" t="s">
        <v>25</v>
      </c>
      <c r="H598" s="4">
        <v>108</v>
      </c>
      <c r="I598" s="4">
        <v>97170</v>
      </c>
      <c r="J598" s="4">
        <v>59012</v>
      </c>
      <c r="K598" s="4">
        <v>1749</v>
      </c>
      <c r="L598" s="4">
        <v>3.3</v>
      </c>
      <c r="M598" s="4">
        <v>56</v>
      </c>
      <c r="N598" s="4">
        <v>1</v>
      </c>
      <c r="O598" s="4">
        <v>3.5700000000000003E-2</v>
      </c>
    </row>
    <row r="599" spans="1:15">
      <c r="A599" s="2" t="s">
        <v>746</v>
      </c>
      <c r="B599" s="3">
        <v>46144</v>
      </c>
      <c r="C599" s="2" t="s">
        <v>256</v>
      </c>
      <c r="D599" s="2" t="s">
        <v>257</v>
      </c>
      <c r="E599" s="2" t="s">
        <v>58</v>
      </c>
      <c r="F599" s="2" t="s">
        <v>59</v>
      </c>
      <c r="G599" s="2" t="s">
        <v>21</v>
      </c>
      <c r="H599" s="4">
        <v>58</v>
      </c>
      <c r="I599" s="4">
        <v>79959</v>
      </c>
      <c r="J599" s="4">
        <v>55116</v>
      </c>
      <c r="K599" s="4">
        <v>1439</v>
      </c>
      <c r="L599" s="4">
        <v>4.4000000000000004</v>
      </c>
      <c r="M599" s="4">
        <v>30</v>
      </c>
      <c r="N599" s="4">
        <v>0</v>
      </c>
      <c r="O599" s="4">
        <v>7.1499999999999994E-2</v>
      </c>
    </row>
    <row r="600" spans="1:15">
      <c r="A600" s="2" t="s">
        <v>747</v>
      </c>
      <c r="B600" s="3">
        <v>46148</v>
      </c>
      <c r="C600" s="2" t="s">
        <v>126</v>
      </c>
      <c r="D600" s="2" t="s">
        <v>127</v>
      </c>
      <c r="E600" s="2" t="s">
        <v>58</v>
      </c>
      <c r="F600" s="2" t="s">
        <v>59</v>
      </c>
      <c r="G600" s="2" t="s">
        <v>35</v>
      </c>
      <c r="H600" s="4">
        <v>27</v>
      </c>
      <c r="I600" s="4">
        <v>53635</v>
      </c>
      <c r="J600" s="4">
        <v>40062</v>
      </c>
      <c r="K600" s="4">
        <v>965</v>
      </c>
      <c r="L600" s="4">
        <v>4.8</v>
      </c>
      <c r="M600" s="4">
        <v>53</v>
      </c>
      <c r="N600" s="4">
        <v>1</v>
      </c>
      <c r="O600" s="4">
        <v>3.9199999999999999E-2</v>
      </c>
    </row>
    <row r="601" spans="1:15">
      <c r="A601" s="2" t="s">
        <v>748</v>
      </c>
      <c r="B601" s="3">
        <v>46166</v>
      </c>
      <c r="C601" s="2" t="s">
        <v>56</v>
      </c>
      <c r="D601" s="2" t="s">
        <v>57</v>
      </c>
      <c r="E601" s="2" t="s">
        <v>58</v>
      </c>
      <c r="F601" s="2" t="s">
        <v>59</v>
      </c>
      <c r="G601" s="2" t="s">
        <v>31</v>
      </c>
      <c r="H601" s="4">
        <v>46</v>
      </c>
      <c r="I601" s="4">
        <v>28988</v>
      </c>
      <c r="J601" s="4">
        <v>15978</v>
      </c>
      <c r="K601" s="4">
        <v>870</v>
      </c>
      <c r="L601" s="4">
        <v>1.3</v>
      </c>
      <c r="M601" s="4">
        <v>56</v>
      </c>
      <c r="N601" s="4">
        <v>1</v>
      </c>
      <c r="O601" s="4">
        <v>1.67E-2</v>
      </c>
    </row>
    <row r="602" spans="1:15">
      <c r="A602" s="2" t="s">
        <v>749</v>
      </c>
      <c r="B602" s="3">
        <v>46165</v>
      </c>
      <c r="C602" s="2" t="s">
        <v>108</v>
      </c>
      <c r="D602" s="2" t="s">
        <v>109</v>
      </c>
      <c r="E602" s="2" t="s">
        <v>42</v>
      </c>
      <c r="F602" s="2" t="s">
        <v>43</v>
      </c>
      <c r="G602" s="2" t="s">
        <v>25</v>
      </c>
      <c r="H602" s="4">
        <v>81</v>
      </c>
      <c r="I602" s="4">
        <v>74607</v>
      </c>
      <c r="J602" s="4">
        <v>44259</v>
      </c>
      <c r="K602" s="4">
        <v>1343</v>
      </c>
      <c r="L602" s="4">
        <v>3.8</v>
      </c>
      <c r="M602" s="4">
        <v>36</v>
      </c>
      <c r="N602" s="4">
        <v>0</v>
      </c>
      <c r="O602" s="4">
        <v>2.23E-2</v>
      </c>
    </row>
    <row r="603" spans="1:15">
      <c r="A603" s="2" t="s">
        <v>750</v>
      </c>
      <c r="B603" s="3">
        <v>46161</v>
      </c>
      <c r="C603" s="2" t="s">
        <v>190</v>
      </c>
      <c r="D603" s="2" t="s">
        <v>191</v>
      </c>
      <c r="E603" s="2" t="s">
        <v>12</v>
      </c>
      <c r="F603" s="2" t="s">
        <v>20</v>
      </c>
      <c r="G603" s="2" t="s">
        <v>25</v>
      </c>
      <c r="H603" s="4">
        <v>87</v>
      </c>
      <c r="I603" s="4">
        <v>78096</v>
      </c>
      <c r="J603" s="4">
        <v>47537</v>
      </c>
      <c r="K603" s="4">
        <v>2343</v>
      </c>
      <c r="L603" s="4">
        <v>2.7</v>
      </c>
      <c r="M603" s="4">
        <v>54</v>
      </c>
      <c r="N603" s="4">
        <v>0</v>
      </c>
      <c r="O603" s="4">
        <v>4.7199999999999999E-2</v>
      </c>
    </row>
    <row r="604" spans="1:15">
      <c r="A604" s="2" t="s">
        <v>751</v>
      </c>
      <c r="B604" s="3">
        <v>46156</v>
      </c>
      <c r="C604" s="2" t="s">
        <v>239</v>
      </c>
      <c r="D604" s="2" t="s">
        <v>240</v>
      </c>
      <c r="E604" s="2" t="s">
        <v>72</v>
      </c>
      <c r="F604" s="2" t="s">
        <v>73</v>
      </c>
      <c r="G604" s="2" t="s">
        <v>25</v>
      </c>
      <c r="H604" s="4">
        <v>76</v>
      </c>
      <c r="I604" s="4">
        <v>65168</v>
      </c>
      <c r="J604" s="4">
        <v>41527</v>
      </c>
      <c r="K604" s="4">
        <v>1173</v>
      </c>
      <c r="L604" s="4">
        <v>2.6</v>
      </c>
      <c r="M604" s="4">
        <v>32</v>
      </c>
      <c r="N604" s="4">
        <v>2</v>
      </c>
      <c r="O604" s="4">
        <v>6.3500000000000001E-2</v>
      </c>
    </row>
    <row r="605" spans="1:15">
      <c r="A605" s="2" t="s">
        <v>752</v>
      </c>
      <c r="B605" s="3">
        <v>46201</v>
      </c>
      <c r="C605" s="2" t="s">
        <v>198</v>
      </c>
      <c r="D605" s="2" t="s">
        <v>199</v>
      </c>
      <c r="E605" s="2" t="s">
        <v>72</v>
      </c>
      <c r="F605" s="2" t="s">
        <v>73</v>
      </c>
      <c r="G605" s="2" t="s">
        <v>25</v>
      </c>
      <c r="H605" s="4">
        <v>69</v>
      </c>
      <c r="I605" s="4">
        <v>63192</v>
      </c>
      <c r="J605" s="4">
        <v>37923</v>
      </c>
      <c r="K605" s="4">
        <v>1137</v>
      </c>
      <c r="L605" s="4">
        <v>1</v>
      </c>
      <c r="M605" s="4">
        <v>54</v>
      </c>
      <c r="N605" s="4">
        <v>1</v>
      </c>
      <c r="O605" s="4">
        <v>1.9E-2</v>
      </c>
    </row>
    <row r="606" spans="1:15">
      <c r="A606" s="2" t="s">
        <v>753</v>
      </c>
      <c r="B606" s="3">
        <v>46180</v>
      </c>
      <c r="C606" s="2" t="s">
        <v>156</v>
      </c>
      <c r="D606" s="2" t="s">
        <v>157</v>
      </c>
      <c r="E606" s="2" t="s">
        <v>12</v>
      </c>
      <c r="F606" s="2" t="s">
        <v>20</v>
      </c>
      <c r="G606" s="2" t="s">
        <v>31</v>
      </c>
      <c r="H606" s="4">
        <v>75</v>
      </c>
      <c r="I606" s="4">
        <v>47270</v>
      </c>
      <c r="J606" s="4">
        <v>26203</v>
      </c>
      <c r="K606" s="4">
        <v>851</v>
      </c>
      <c r="L606" s="4">
        <v>1.8</v>
      </c>
      <c r="M606" s="4">
        <v>58</v>
      </c>
      <c r="N606" s="4">
        <v>1</v>
      </c>
      <c r="O606" s="4">
        <v>3.0599999999999999E-2</v>
      </c>
    </row>
    <row r="607" spans="1:15">
      <c r="A607" s="2" t="s">
        <v>754</v>
      </c>
      <c r="B607" s="3">
        <v>46189</v>
      </c>
      <c r="C607" s="2" t="s">
        <v>40</v>
      </c>
      <c r="D607" s="2" t="s">
        <v>41</v>
      </c>
      <c r="E607" s="2" t="s">
        <v>42</v>
      </c>
      <c r="F607" s="2" t="s">
        <v>43</v>
      </c>
      <c r="G607" s="2" t="s">
        <v>25</v>
      </c>
      <c r="H607" s="4">
        <v>111</v>
      </c>
      <c r="I607" s="4">
        <v>100840</v>
      </c>
      <c r="J607" s="4">
        <v>61006</v>
      </c>
      <c r="K607" s="4">
        <v>3025</v>
      </c>
      <c r="L607" s="4">
        <v>4.5</v>
      </c>
      <c r="M607" s="4">
        <v>45</v>
      </c>
      <c r="N607" s="4">
        <v>1</v>
      </c>
      <c r="O607" s="4">
        <v>3.2300000000000002E-2</v>
      </c>
    </row>
    <row r="608" spans="1:15">
      <c r="A608" s="2" t="s">
        <v>755</v>
      </c>
      <c r="B608" s="3">
        <v>46179</v>
      </c>
      <c r="C608" s="2" t="s">
        <v>114</v>
      </c>
      <c r="D608" s="2" t="s">
        <v>115</v>
      </c>
      <c r="E608" s="2" t="s">
        <v>72</v>
      </c>
      <c r="F608" s="2" t="s">
        <v>73</v>
      </c>
      <c r="G608" s="2" t="s">
        <v>25</v>
      </c>
      <c r="H608" s="4">
        <v>113</v>
      </c>
      <c r="I608" s="4">
        <v>97179</v>
      </c>
      <c r="J608" s="4">
        <v>62106</v>
      </c>
      <c r="K608" s="4">
        <v>1749</v>
      </c>
      <c r="L608" s="4">
        <v>1.9</v>
      </c>
      <c r="M608" s="4">
        <v>51</v>
      </c>
      <c r="N608" s="4">
        <v>0</v>
      </c>
      <c r="O608" s="4">
        <v>9.2499999999999999E-2</v>
      </c>
    </row>
    <row r="609" spans="1:15">
      <c r="A609" s="2" t="s">
        <v>756</v>
      </c>
      <c r="B609" s="3">
        <v>46187</v>
      </c>
      <c r="C609" s="2" t="s">
        <v>93</v>
      </c>
      <c r="D609" s="2" t="s">
        <v>94</v>
      </c>
      <c r="E609" s="2" t="s">
        <v>72</v>
      </c>
      <c r="F609" s="2" t="s">
        <v>73</v>
      </c>
      <c r="G609" s="2" t="s">
        <v>21</v>
      </c>
      <c r="H609" s="4">
        <v>40</v>
      </c>
      <c r="I609" s="4">
        <v>59000</v>
      </c>
      <c r="J609" s="4">
        <v>38234</v>
      </c>
      <c r="K609" s="4">
        <v>1062</v>
      </c>
      <c r="L609" s="4">
        <v>4.3</v>
      </c>
      <c r="M609" s="4">
        <v>57</v>
      </c>
      <c r="N609" s="4">
        <v>0</v>
      </c>
      <c r="O609" s="4">
        <v>1.24E-2</v>
      </c>
    </row>
    <row r="610" spans="1:15">
      <c r="A610" s="2" t="s">
        <v>757</v>
      </c>
      <c r="B610" s="3">
        <v>46191</v>
      </c>
      <c r="C610" s="2" t="s">
        <v>114</v>
      </c>
      <c r="D610" s="2" t="s">
        <v>115</v>
      </c>
      <c r="E610" s="2" t="s">
        <v>72</v>
      </c>
      <c r="F610" s="2" t="s">
        <v>73</v>
      </c>
      <c r="G610" s="2" t="s">
        <v>31</v>
      </c>
      <c r="H610" s="4">
        <v>86</v>
      </c>
      <c r="I610" s="4">
        <v>49769</v>
      </c>
      <c r="J610" s="4">
        <v>30046</v>
      </c>
      <c r="K610" s="4">
        <v>896</v>
      </c>
      <c r="L610" s="4">
        <v>2.1</v>
      </c>
      <c r="M610" s="4">
        <v>48</v>
      </c>
      <c r="N610" s="4">
        <v>3</v>
      </c>
      <c r="O610" s="4">
        <v>8.72E-2</v>
      </c>
    </row>
    <row r="611" spans="1:15">
      <c r="A611" s="2" t="s">
        <v>758</v>
      </c>
      <c r="B611" s="3">
        <v>46177</v>
      </c>
      <c r="C611" s="2" t="s">
        <v>147</v>
      </c>
      <c r="D611" s="2" t="s">
        <v>148</v>
      </c>
      <c r="E611" s="2" t="s">
        <v>47</v>
      </c>
      <c r="F611" s="2" t="s">
        <v>48</v>
      </c>
      <c r="G611" s="2" t="s">
        <v>25</v>
      </c>
      <c r="H611" s="4">
        <v>28</v>
      </c>
      <c r="I611" s="4">
        <v>24785</v>
      </c>
      <c r="J611" s="4">
        <v>15389</v>
      </c>
      <c r="K611" s="4">
        <v>744</v>
      </c>
      <c r="L611" s="4">
        <v>2.9</v>
      </c>
      <c r="M611" s="4">
        <v>57</v>
      </c>
      <c r="N611" s="4">
        <v>1</v>
      </c>
      <c r="O611" s="4">
        <v>3.0200000000000001E-2</v>
      </c>
    </row>
    <row r="612" spans="1:15">
      <c r="A612" s="2" t="s">
        <v>759</v>
      </c>
      <c r="B612" s="3">
        <v>46178</v>
      </c>
      <c r="C612" s="2" t="s">
        <v>56</v>
      </c>
      <c r="D612" s="2" t="s">
        <v>57</v>
      </c>
      <c r="E612" s="2" t="s">
        <v>58</v>
      </c>
      <c r="F612" s="2" t="s">
        <v>59</v>
      </c>
      <c r="G612" s="2" t="s">
        <v>21</v>
      </c>
      <c r="H612" s="4">
        <v>82</v>
      </c>
      <c r="I612" s="4">
        <v>108015</v>
      </c>
      <c r="J612" s="4">
        <v>78379</v>
      </c>
      <c r="K612" s="4">
        <v>3240</v>
      </c>
      <c r="L612" s="4">
        <v>3.3</v>
      </c>
      <c r="M612" s="4">
        <v>38</v>
      </c>
      <c r="N612" s="4">
        <v>4</v>
      </c>
      <c r="O612" s="4">
        <v>6.9199999999999998E-2</v>
      </c>
    </row>
    <row r="613" spans="1:15">
      <c r="A613" s="2" t="s">
        <v>760</v>
      </c>
      <c r="B613" s="3">
        <v>46176</v>
      </c>
      <c r="C613" s="2" t="s">
        <v>156</v>
      </c>
      <c r="D613" s="2" t="s">
        <v>157</v>
      </c>
      <c r="E613" s="2" t="s">
        <v>12</v>
      </c>
      <c r="F613" s="2" t="s">
        <v>20</v>
      </c>
      <c r="G613" s="2" t="s">
        <v>35</v>
      </c>
      <c r="H613" s="4">
        <v>35</v>
      </c>
      <c r="I613" s="4">
        <v>74475</v>
      </c>
      <c r="J613" s="4">
        <v>52236</v>
      </c>
      <c r="K613" s="4">
        <v>1341</v>
      </c>
      <c r="L613" s="4">
        <v>2.2000000000000002</v>
      </c>
      <c r="M613" s="4">
        <v>76</v>
      </c>
      <c r="N613" s="4">
        <v>0</v>
      </c>
      <c r="O613" s="4">
        <v>1.6199999999999999E-2</v>
      </c>
    </row>
    <row r="614" spans="1:15">
      <c r="A614" s="2" t="s">
        <v>761</v>
      </c>
      <c r="B614" s="3">
        <v>46198</v>
      </c>
      <c r="C614" s="2" t="s">
        <v>152</v>
      </c>
      <c r="D614" s="2" t="s">
        <v>153</v>
      </c>
      <c r="E614" s="2" t="s">
        <v>72</v>
      </c>
      <c r="F614" s="2" t="s">
        <v>73</v>
      </c>
      <c r="G614" s="2" t="s">
        <v>31</v>
      </c>
      <c r="H614" s="4">
        <v>113</v>
      </c>
      <c r="I614" s="4">
        <v>73579</v>
      </c>
      <c r="J614" s="4">
        <v>39479</v>
      </c>
      <c r="K614" s="4">
        <v>1324</v>
      </c>
      <c r="L614" s="4">
        <v>1.6</v>
      </c>
      <c r="M614" s="4">
        <v>51</v>
      </c>
      <c r="N614" s="4">
        <v>0</v>
      </c>
      <c r="O614" s="4">
        <v>1.2200000000000001E-2</v>
      </c>
    </row>
    <row r="615" spans="1:15">
      <c r="A615" s="2" t="s">
        <v>762</v>
      </c>
      <c r="B615" s="3">
        <v>46191</v>
      </c>
      <c r="C615" s="2" t="s">
        <v>219</v>
      </c>
      <c r="D615" s="2" t="s">
        <v>220</v>
      </c>
      <c r="E615" s="2" t="s">
        <v>12</v>
      </c>
      <c r="F615" s="2" t="s">
        <v>20</v>
      </c>
      <c r="G615" s="2" t="s">
        <v>35</v>
      </c>
      <c r="H615" s="4">
        <v>82</v>
      </c>
      <c r="I615" s="4">
        <v>170954</v>
      </c>
      <c r="J615" s="4">
        <v>122383</v>
      </c>
      <c r="K615" s="4">
        <v>3077</v>
      </c>
      <c r="L615" s="4">
        <v>2.7</v>
      </c>
      <c r="M615" s="4">
        <v>49</v>
      </c>
      <c r="N615" s="4">
        <v>0</v>
      </c>
      <c r="O615" s="4">
        <v>3.6200000000000003E-2</v>
      </c>
    </row>
    <row r="616" spans="1:15">
      <c r="A616" s="2" t="s">
        <v>763</v>
      </c>
      <c r="B616" s="3">
        <v>46175</v>
      </c>
      <c r="C616" s="2" t="s">
        <v>99</v>
      </c>
      <c r="D616" s="2" t="s">
        <v>100</v>
      </c>
      <c r="E616" s="2" t="s">
        <v>29</v>
      </c>
      <c r="F616" s="2" t="s">
        <v>30</v>
      </c>
      <c r="G616" s="2" t="s">
        <v>35</v>
      </c>
      <c r="H616" s="4">
        <v>37</v>
      </c>
      <c r="I616" s="4">
        <v>72602</v>
      </c>
      <c r="J616" s="4">
        <v>55221</v>
      </c>
      <c r="K616" s="4">
        <v>1307</v>
      </c>
      <c r="L616" s="4">
        <v>0.6</v>
      </c>
      <c r="M616" s="4">
        <v>57</v>
      </c>
      <c r="N616" s="4">
        <v>0</v>
      </c>
      <c r="O616" s="4">
        <v>9.2799999999999994E-2</v>
      </c>
    </row>
    <row r="617" spans="1:15">
      <c r="A617" s="2" t="s">
        <v>764</v>
      </c>
      <c r="B617" s="3">
        <v>46192</v>
      </c>
      <c r="C617" s="2" t="s">
        <v>120</v>
      </c>
      <c r="D617" s="2" t="s">
        <v>121</v>
      </c>
      <c r="E617" s="2" t="s">
        <v>42</v>
      </c>
      <c r="F617" s="2" t="s">
        <v>43</v>
      </c>
      <c r="G617" s="2" t="s">
        <v>25</v>
      </c>
      <c r="H617" s="4">
        <v>42</v>
      </c>
      <c r="I617" s="4">
        <v>36288</v>
      </c>
      <c r="J617" s="4">
        <v>23084</v>
      </c>
      <c r="K617" s="4">
        <v>653</v>
      </c>
      <c r="L617" s="4">
        <v>2</v>
      </c>
      <c r="M617" s="4">
        <v>39</v>
      </c>
      <c r="N617" s="4">
        <v>1</v>
      </c>
      <c r="O617" s="4">
        <v>6.4399999999999999E-2</v>
      </c>
    </row>
    <row r="618" spans="1:15">
      <c r="A618" s="2" t="s">
        <v>765</v>
      </c>
      <c r="B618" s="3">
        <v>46197</v>
      </c>
      <c r="C618" s="2" t="s">
        <v>250</v>
      </c>
      <c r="D618" s="2" t="s">
        <v>251</v>
      </c>
      <c r="E618" s="2" t="s">
        <v>58</v>
      </c>
      <c r="F618" s="2" t="s">
        <v>59</v>
      </c>
      <c r="G618" s="2" t="s">
        <v>31</v>
      </c>
      <c r="H618" s="4">
        <v>128</v>
      </c>
      <c r="I618" s="4">
        <v>78948</v>
      </c>
      <c r="J618" s="4">
        <v>44720</v>
      </c>
      <c r="K618" s="4">
        <v>1421</v>
      </c>
      <c r="L618" s="4">
        <v>5.9</v>
      </c>
      <c r="M618" s="4">
        <v>48</v>
      </c>
      <c r="N618" s="4">
        <v>4</v>
      </c>
      <c r="O618" s="4">
        <v>3.3099999999999997E-2</v>
      </c>
    </row>
    <row r="619" spans="1:15">
      <c r="A619" s="2" t="s">
        <v>766</v>
      </c>
      <c r="B619" s="3">
        <v>46195</v>
      </c>
      <c r="C619" s="2" t="s">
        <v>18</v>
      </c>
      <c r="D619" s="2" t="s">
        <v>19</v>
      </c>
      <c r="E619" s="2" t="s">
        <v>12</v>
      </c>
      <c r="F619" s="2" t="s">
        <v>20</v>
      </c>
      <c r="G619" s="2" t="s">
        <v>25</v>
      </c>
      <c r="H619" s="4">
        <v>105</v>
      </c>
      <c r="I619" s="4">
        <v>97378</v>
      </c>
      <c r="J619" s="4">
        <v>57709</v>
      </c>
      <c r="K619" s="4">
        <v>1753</v>
      </c>
      <c r="L619" s="4">
        <v>1.9</v>
      </c>
      <c r="M619" s="4">
        <v>48</v>
      </c>
      <c r="N619" s="4">
        <v>1</v>
      </c>
      <c r="O619" s="4">
        <v>1.18E-2</v>
      </c>
    </row>
    <row r="620" spans="1:15">
      <c r="A620" s="2" t="s">
        <v>767</v>
      </c>
      <c r="B620" s="3">
        <v>46183</v>
      </c>
      <c r="C620" s="2" t="s">
        <v>40</v>
      </c>
      <c r="D620" s="2" t="s">
        <v>41</v>
      </c>
      <c r="E620" s="2" t="s">
        <v>42</v>
      </c>
      <c r="F620" s="2" t="s">
        <v>43</v>
      </c>
      <c r="G620" s="2" t="s">
        <v>31</v>
      </c>
      <c r="H620" s="4">
        <v>42</v>
      </c>
      <c r="I620" s="4">
        <v>26575</v>
      </c>
      <c r="J620" s="4">
        <v>14674</v>
      </c>
      <c r="K620" s="4">
        <v>478</v>
      </c>
      <c r="L620" s="4">
        <v>1</v>
      </c>
      <c r="M620" s="4">
        <v>32</v>
      </c>
      <c r="N620" s="4">
        <v>0</v>
      </c>
      <c r="O620" s="4">
        <v>4.0099999999999997E-2</v>
      </c>
    </row>
    <row r="621" spans="1:15">
      <c r="A621" s="2" t="s">
        <v>768</v>
      </c>
      <c r="B621" s="3">
        <v>46185</v>
      </c>
      <c r="C621" s="2" t="s">
        <v>123</v>
      </c>
      <c r="D621" s="2" t="s">
        <v>124</v>
      </c>
      <c r="E621" s="2" t="s">
        <v>47</v>
      </c>
      <c r="F621" s="2" t="s">
        <v>48</v>
      </c>
      <c r="G621" s="2" t="s">
        <v>31</v>
      </c>
      <c r="H621" s="4">
        <v>95</v>
      </c>
      <c r="I621" s="4">
        <v>55391</v>
      </c>
      <c r="J621" s="4">
        <v>33191</v>
      </c>
      <c r="K621" s="4">
        <v>997</v>
      </c>
      <c r="L621" s="4">
        <v>3.8</v>
      </c>
      <c r="M621" s="4">
        <v>61</v>
      </c>
      <c r="N621" s="4">
        <v>2</v>
      </c>
      <c r="O621" s="4">
        <v>9.4399999999999998E-2</v>
      </c>
    </row>
    <row r="622" spans="1:15">
      <c r="A622" s="2" t="s">
        <v>769</v>
      </c>
      <c r="B622" s="3">
        <v>46186</v>
      </c>
      <c r="C622" s="2" t="s">
        <v>105</v>
      </c>
      <c r="D622" s="2" t="s">
        <v>106</v>
      </c>
      <c r="E622" s="2" t="s">
        <v>12</v>
      </c>
      <c r="F622" s="2" t="s">
        <v>20</v>
      </c>
      <c r="G622" s="2" t="s">
        <v>25</v>
      </c>
      <c r="H622" s="4">
        <v>42</v>
      </c>
      <c r="I622" s="4">
        <v>35780</v>
      </c>
      <c r="J622" s="4">
        <v>23084</v>
      </c>
      <c r="K622" s="4">
        <v>1073</v>
      </c>
      <c r="L622" s="4">
        <v>0.9</v>
      </c>
      <c r="M622" s="4">
        <v>54</v>
      </c>
      <c r="N622" s="4">
        <v>1</v>
      </c>
      <c r="O622" s="4">
        <v>7.7200000000000005E-2</v>
      </c>
    </row>
    <row r="623" spans="1:15">
      <c r="A623" s="2" t="s">
        <v>770</v>
      </c>
      <c r="B623" s="3">
        <v>46191</v>
      </c>
      <c r="C623" s="2" t="s">
        <v>78</v>
      </c>
      <c r="D623" s="2" t="s">
        <v>79</v>
      </c>
      <c r="E623" s="2" t="s">
        <v>47</v>
      </c>
      <c r="F623" s="2" t="s">
        <v>48</v>
      </c>
      <c r="G623" s="2" t="s">
        <v>31</v>
      </c>
      <c r="H623" s="4">
        <v>108</v>
      </c>
      <c r="I623" s="4">
        <v>69495</v>
      </c>
      <c r="J623" s="4">
        <v>37733</v>
      </c>
      <c r="K623" s="4">
        <v>1251</v>
      </c>
      <c r="L623" s="4">
        <v>1.7</v>
      </c>
      <c r="M623" s="4">
        <v>53</v>
      </c>
      <c r="N623" s="4">
        <v>0</v>
      </c>
      <c r="O623" s="4">
        <v>2.3900000000000001E-2</v>
      </c>
    </row>
    <row r="624" spans="1:15">
      <c r="A624" s="2" t="s">
        <v>771</v>
      </c>
      <c r="B624" s="3">
        <v>46175</v>
      </c>
      <c r="C624" s="2" t="s">
        <v>61</v>
      </c>
      <c r="D624" s="2" t="s">
        <v>62</v>
      </c>
      <c r="E624" s="2" t="s">
        <v>29</v>
      </c>
      <c r="F624" s="2" t="s">
        <v>30</v>
      </c>
      <c r="G624" s="2" t="s">
        <v>21</v>
      </c>
      <c r="H624" s="4">
        <v>62</v>
      </c>
      <c r="I624" s="4">
        <v>84961</v>
      </c>
      <c r="J624" s="4">
        <v>59262</v>
      </c>
      <c r="K624" s="4">
        <v>1529</v>
      </c>
      <c r="L624" s="4">
        <v>1.9</v>
      </c>
      <c r="M624" s="4">
        <v>29</v>
      </c>
      <c r="N624" s="4">
        <v>2</v>
      </c>
      <c r="O624" s="4">
        <v>5.0200000000000002E-2</v>
      </c>
    </row>
    <row r="625" spans="1:15">
      <c r="A625" s="2" t="s">
        <v>772</v>
      </c>
      <c r="B625" s="3">
        <v>46179</v>
      </c>
      <c r="C625" s="2" t="s">
        <v>168</v>
      </c>
      <c r="D625" s="2" t="s">
        <v>169</v>
      </c>
      <c r="E625" s="2" t="s">
        <v>58</v>
      </c>
      <c r="F625" s="2" t="s">
        <v>59</v>
      </c>
      <c r="G625" s="2" t="s">
        <v>21</v>
      </c>
      <c r="H625" s="4">
        <v>78</v>
      </c>
      <c r="I625" s="4">
        <v>96047</v>
      </c>
      <c r="J625" s="4">
        <v>74556</v>
      </c>
      <c r="K625" s="4">
        <v>2881</v>
      </c>
      <c r="L625" s="4">
        <v>4.0999999999999996</v>
      </c>
      <c r="M625" s="4">
        <v>53</v>
      </c>
      <c r="N625" s="4">
        <v>5</v>
      </c>
      <c r="O625" s="4">
        <v>0.1114</v>
      </c>
    </row>
    <row r="626" spans="1:15">
      <c r="A626" s="2" t="s">
        <v>773</v>
      </c>
      <c r="B626" s="3">
        <v>46201</v>
      </c>
      <c r="C626" s="2" t="s">
        <v>147</v>
      </c>
      <c r="D626" s="2" t="s">
        <v>148</v>
      </c>
      <c r="E626" s="2" t="s">
        <v>47</v>
      </c>
      <c r="F626" s="2" t="s">
        <v>48</v>
      </c>
      <c r="G626" s="2" t="s">
        <v>35</v>
      </c>
      <c r="H626" s="4">
        <v>36</v>
      </c>
      <c r="I626" s="4">
        <v>75880</v>
      </c>
      <c r="J626" s="4">
        <v>53729</v>
      </c>
      <c r="K626" s="4">
        <v>1366</v>
      </c>
      <c r="L626" s="4">
        <v>3.8</v>
      </c>
      <c r="M626" s="4">
        <v>64</v>
      </c>
      <c r="N626" s="4">
        <v>0</v>
      </c>
      <c r="O626" s="4">
        <v>2.5499999999999998E-2</v>
      </c>
    </row>
    <row r="627" spans="1:15">
      <c r="A627" s="2" t="s">
        <v>774</v>
      </c>
      <c r="B627" s="3">
        <v>46180</v>
      </c>
      <c r="C627" s="2" t="s">
        <v>126</v>
      </c>
      <c r="D627" s="2" t="s">
        <v>127</v>
      </c>
      <c r="E627" s="2" t="s">
        <v>58</v>
      </c>
      <c r="F627" s="2" t="s">
        <v>59</v>
      </c>
      <c r="G627" s="2" t="s">
        <v>25</v>
      </c>
      <c r="H627" s="4">
        <v>35</v>
      </c>
      <c r="I627" s="4">
        <v>30153</v>
      </c>
      <c r="J627" s="4">
        <v>19236</v>
      </c>
      <c r="K627" s="4">
        <v>905</v>
      </c>
      <c r="L627" s="4">
        <v>3.1</v>
      </c>
      <c r="M627" s="4">
        <v>53</v>
      </c>
      <c r="N627" s="4">
        <v>0</v>
      </c>
      <c r="O627" s="4">
        <v>9.0800000000000006E-2</v>
      </c>
    </row>
    <row r="628" spans="1:15">
      <c r="A628" s="2" t="s">
        <v>775</v>
      </c>
      <c r="B628" s="3">
        <v>46197</v>
      </c>
      <c r="C628" s="2" t="s">
        <v>86</v>
      </c>
      <c r="D628" s="2" t="s">
        <v>87</v>
      </c>
      <c r="E628" s="2" t="s">
        <v>47</v>
      </c>
      <c r="F628" s="2" t="s">
        <v>48</v>
      </c>
      <c r="G628" s="2" t="s">
        <v>21</v>
      </c>
      <c r="H628" s="4">
        <v>80</v>
      </c>
      <c r="I628" s="4">
        <v>108152</v>
      </c>
      <c r="J628" s="4">
        <v>76467</v>
      </c>
      <c r="K628" s="4">
        <v>1947</v>
      </c>
      <c r="L628" s="4">
        <v>1</v>
      </c>
      <c r="M628" s="4">
        <v>75</v>
      </c>
      <c r="N628" s="4">
        <v>1</v>
      </c>
      <c r="O628" s="4">
        <v>8.2299999999999998E-2</v>
      </c>
    </row>
    <row r="629" spans="1:15">
      <c r="A629" s="2" t="s">
        <v>776</v>
      </c>
      <c r="B629" s="3">
        <v>46203</v>
      </c>
      <c r="C629" s="2" t="s">
        <v>198</v>
      </c>
      <c r="D629" s="2" t="s">
        <v>199</v>
      </c>
      <c r="E629" s="2" t="s">
        <v>72</v>
      </c>
      <c r="F629" s="2" t="s">
        <v>73</v>
      </c>
      <c r="G629" s="2" t="s">
        <v>21</v>
      </c>
      <c r="H629" s="4">
        <v>119</v>
      </c>
      <c r="I629" s="4">
        <v>164793</v>
      </c>
      <c r="J629" s="4">
        <v>113745</v>
      </c>
      <c r="K629" s="4">
        <v>2966</v>
      </c>
      <c r="L629" s="4">
        <v>2.6</v>
      </c>
      <c r="M629" s="4">
        <v>60</v>
      </c>
      <c r="N629" s="4">
        <v>0</v>
      </c>
      <c r="O629" s="4">
        <v>7.2800000000000004E-2</v>
      </c>
    </row>
    <row r="630" spans="1:15">
      <c r="A630" s="2" t="s">
        <v>777</v>
      </c>
      <c r="B630" s="3">
        <v>46183</v>
      </c>
      <c r="C630" s="2" t="s">
        <v>129</v>
      </c>
      <c r="D630" s="2" t="s">
        <v>130</v>
      </c>
      <c r="E630" s="2" t="s">
        <v>58</v>
      </c>
      <c r="F630" s="2" t="s">
        <v>59</v>
      </c>
      <c r="G630" s="2" t="s">
        <v>25</v>
      </c>
      <c r="H630" s="4">
        <v>96</v>
      </c>
      <c r="I630" s="4">
        <v>86855</v>
      </c>
      <c r="J630" s="4">
        <v>52762</v>
      </c>
      <c r="K630" s="4">
        <v>1563</v>
      </c>
      <c r="L630" s="4">
        <v>2.8</v>
      </c>
      <c r="M630" s="4">
        <v>48</v>
      </c>
      <c r="N630" s="4">
        <v>2</v>
      </c>
      <c r="O630" s="4">
        <v>2.4400000000000002E-2</v>
      </c>
    </row>
    <row r="631" spans="1:15">
      <c r="A631" s="2" t="s">
        <v>778</v>
      </c>
      <c r="B631" s="3">
        <v>46190</v>
      </c>
      <c r="C631" s="2" t="s">
        <v>53</v>
      </c>
      <c r="D631" s="2" t="s">
        <v>54</v>
      </c>
      <c r="E631" s="2" t="s">
        <v>12</v>
      </c>
      <c r="F631" s="2" t="s">
        <v>20</v>
      </c>
      <c r="G631" s="2" t="s">
        <v>21</v>
      </c>
      <c r="H631" s="4">
        <v>71</v>
      </c>
      <c r="I631" s="4">
        <v>104587</v>
      </c>
      <c r="J631" s="4">
        <v>67865</v>
      </c>
      <c r="K631" s="4">
        <v>1883</v>
      </c>
      <c r="L631" s="4">
        <v>0.9</v>
      </c>
      <c r="M631" s="4">
        <v>63</v>
      </c>
      <c r="N631" s="4">
        <v>0</v>
      </c>
      <c r="O631" s="4">
        <v>1.37E-2</v>
      </c>
    </row>
    <row r="632" spans="1:15">
      <c r="A632" s="2" t="s">
        <v>779</v>
      </c>
      <c r="B632" s="3">
        <v>46174</v>
      </c>
      <c r="C632" s="2" t="s">
        <v>198</v>
      </c>
      <c r="D632" s="2" t="s">
        <v>199</v>
      </c>
      <c r="E632" s="2" t="s">
        <v>72</v>
      </c>
      <c r="F632" s="2" t="s">
        <v>73</v>
      </c>
      <c r="G632" s="2" t="s">
        <v>25</v>
      </c>
      <c r="H632" s="4">
        <v>50</v>
      </c>
      <c r="I632" s="4">
        <v>43558</v>
      </c>
      <c r="J632" s="4">
        <v>27480</v>
      </c>
      <c r="K632" s="4">
        <v>784</v>
      </c>
      <c r="L632" s="4">
        <v>0.7</v>
      </c>
      <c r="M632" s="4">
        <v>43</v>
      </c>
      <c r="N632" s="4">
        <v>0</v>
      </c>
      <c r="O632" s="4">
        <v>8.0699999999999994E-2</v>
      </c>
    </row>
    <row r="633" spans="1:15">
      <c r="A633" s="2" t="s">
        <v>780</v>
      </c>
      <c r="B633" s="3">
        <v>46202</v>
      </c>
      <c r="C633" s="2" t="s">
        <v>144</v>
      </c>
      <c r="D633" s="2" t="s">
        <v>145</v>
      </c>
      <c r="E633" s="2" t="s">
        <v>42</v>
      </c>
      <c r="F633" s="2" t="s">
        <v>43</v>
      </c>
      <c r="G633" s="2" t="s">
        <v>31</v>
      </c>
      <c r="H633" s="4">
        <v>84</v>
      </c>
      <c r="I633" s="4">
        <v>51636</v>
      </c>
      <c r="J633" s="4">
        <v>29348</v>
      </c>
      <c r="K633" s="4">
        <v>929</v>
      </c>
      <c r="L633" s="4">
        <v>3.1</v>
      </c>
      <c r="M633" s="4">
        <v>36</v>
      </c>
      <c r="N633" s="4">
        <v>1</v>
      </c>
      <c r="O633" s="4">
        <v>5.5599999999999997E-2</v>
      </c>
    </row>
    <row r="634" spans="1:15">
      <c r="A634" s="2" t="s">
        <v>781</v>
      </c>
      <c r="B634" s="3">
        <v>46190</v>
      </c>
      <c r="C634" s="2" t="s">
        <v>156</v>
      </c>
      <c r="D634" s="2" t="s">
        <v>157</v>
      </c>
      <c r="E634" s="2" t="s">
        <v>12</v>
      </c>
      <c r="F634" s="2" t="s">
        <v>20</v>
      </c>
      <c r="G634" s="2" t="s">
        <v>35</v>
      </c>
      <c r="H634" s="4">
        <v>46</v>
      </c>
      <c r="I634" s="4">
        <v>93461</v>
      </c>
      <c r="J634" s="4">
        <v>68654</v>
      </c>
      <c r="K634" s="4">
        <v>1682</v>
      </c>
      <c r="L634" s="4">
        <v>3</v>
      </c>
      <c r="M634" s="4">
        <v>62</v>
      </c>
      <c r="N634" s="4">
        <v>0</v>
      </c>
      <c r="O634" s="4">
        <v>6.0699999999999997E-2</v>
      </c>
    </row>
    <row r="635" spans="1:15">
      <c r="A635" s="2" t="s">
        <v>782</v>
      </c>
      <c r="B635" s="3">
        <v>46196</v>
      </c>
      <c r="C635" s="2" t="s">
        <v>147</v>
      </c>
      <c r="D635" s="2" t="s">
        <v>148</v>
      </c>
      <c r="E635" s="2" t="s">
        <v>47</v>
      </c>
      <c r="F635" s="2" t="s">
        <v>48</v>
      </c>
      <c r="G635" s="2" t="s">
        <v>35</v>
      </c>
      <c r="H635" s="4">
        <v>68</v>
      </c>
      <c r="I635" s="4">
        <v>136972</v>
      </c>
      <c r="J635" s="4">
        <v>101488</v>
      </c>
      <c r="K635" s="4">
        <v>4109</v>
      </c>
      <c r="L635" s="4">
        <v>1.3</v>
      </c>
      <c r="M635" s="4">
        <v>47</v>
      </c>
      <c r="N635" s="4">
        <v>0</v>
      </c>
      <c r="O635" s="4">
        <v>6.88E-2</v>
      </c>
    </row>
    <row r="636" spans="1:15">
      <c r="A636" s="2" t="s">
        <v>783</v>
      </c>
      <c r="B636" s="3">
        <v>46188</v>
      </c>
      <c r="C636" s="2" t="s">
        <v>64</v>
      </c>
      <c r="D636" s="2" t="s">
        <v>65</v>
      </c>
      <c r="E636" s="2" t="s">
        <v>58</v>
      </c>
      <c r="F636" s="2" t="s">
        <v>59</v>
      </c>
      <c r="G636" s="2" t="s">
        <v>25</v>
      </c>
      <c r="H636" s="4">
        <v>117</v>
      </c>
      <c r="I636" s="4">
        <v>107038</v>
      </c>
      <c r="J636" s="4">
        <v>64304</v>
      </c>
      <c r="K636" s="4">
        <v>1927</v>
      </c>
      <c r="L636" s="4">
        <v>1.1000000000000001</v>
      </c>
      <c r="M636" s="4">
        <v>33</v>
      </c>
      <c r="N636" s="4">
        <v>1</v>
      </c>
      <c r="O636" s="4">
        <v>2.5999999999999999E-2</v>
      </c>
    </row>
    <row r="637" spans="1:15">
      <c r="A637" s="2" t="s">
        <v>784</v>
      </c>
      <c r="B637" s="3">
        <v>46174</v>
      </c>
      <c r="C637" s="2" t="s">
        <v>239</v>
      </c>
      <c r="D637" s="2" t="s">
        <v>240</v>
      </c>
      <c r="E637" s="2" t="s">
        <v>72</v>
      </c>
      <c r="F637" s="2" t="s">
        <v>73</v>
      </c>
      <c r="G637" s="2" t="s">
        <v>21</v>
      </c>
      <c r="H637" s="4">
        <v>59</v>
      </c>
      <c r="I637" s="4">
        <v>77900</v>
      </c>
      <c r="J637" s="4">
        <v>56395</v>
      </c>
      <c r="K637" s="4">
        <v>2337</v>
      </c>
      <c r="L637" s="4">
        <v>2</v>
      </c>
      <c r="M637" s="4">
        <v>58</v>
      </c>
      <c r="N637" s="4">
        <v>3</v>
      </c>
      <c r="O637" s="4">
        <v>6.5100000000000005E-2</v>
      </c>
    </row>
    <row r="638" spans="1:15">
      <c r="A638" s="2" t="s">
        <v>785</v>
      </c>
      <c r="B638" s="3">
        <v>46185</v>
      </c>
      <c r="C638" s="2" t="s">
        <v>126</v>
      </c>
      <c r="D638" s="2" t="s">
        <v>127</v>
      </c>
      <c r="E638" s="2" t="s">
        <v>58</v>
      </c>
      <c r="F638" s="2" t="s">
        <v>59</v>
      </c>
      <c r="G638" s="2" t="s">
        <v>21</v>
      </c>
      <c r="H638" s="4">
        <v>69</v>
      </c>
      <c r="I638" s="4">
        <v>98238</v>
      </c>
      <c r="J638" s="4">
        <v>65953</v>
      </c>
      <c r="K638" s="4">
        <v>1768</v>
      </c>
      <c r="L638" s="4">
        <v>1.4</v>
      </c>
      <c r="M638" s="4">
        <v>41</v>
      </c>
      <c r="N638" s="4">
        <v>1</v>
      </c>
      <c r="O638" s="4">
        <v>3.2199999999999999E-2</v>
      </c>
    </row>
    <row r="639" spans="1:15">
      <c r="A639" s="2" t="s">
        <v>786</v>
      </c>
      <c r="B639" s="3">
        <v>46191</v>
      </c>
      <c r="C639" s="2" t="s">
        <v>168</v>
      </c>
      <c r="D639" s="2" t="s">
        <v>169</v>
      </c>
      <c r="E639" s="2" t="s">
        <v>58</v>
      </c>
      <c r="F639" s="2" t="s">
        <v>59</v>
      </c>
      <c r="G639" s="2" t="s">
        <v>31</v>
      </c>
      <c r="H639" s="4">
        <v>51</v>
      </c>
      <c r="I639" s="4">
        <v>29548</v>
      </c>
      <c r="J639" s="4">
        <v>17818</v>
      </c>
      <c r="K639" s="4">
        <v>532</v>
      </c>
      <c r="L639" s="4">
        <v>2.4</v>
      </c>
      <c r="M639" s="4">
        <v>33</v>
      </c>
      <c r="N639" s="4">
        <v>2</v>
      </c>
      <c r="O639" s="4">
        <v>8.1900000000000001E-2</v>
      </c>
    </row>
    <row r="640" spans="1:15">
      <c r="A640" s="2" t="s">
        <v>787</v>
      </c>
      <c r="B640" s="3">
        <v>46192</v>
      </c>
      <c r="C640" s="2" t="s">
        <v>256</v>
      </c>
      <c r="D640" s="2" t="s">
        <v>257</v>
      </c>
      <c r="E640" s="2" t="s">
        <v>58</v>
      </c>
      <c r="F640" s="2" t="s">
        <v>59</v>
      </c>
      <c r="G640" s="2" t="s">
        <v>25</v>
      </c>
      <c r="H640" s="4">
        <v>32</v>
      </c>
      <c r="I640" s="4">
        <v>29090</v>
      </c>
      <c r="J640" s="4">
        <v>17587</v>
      </c>
      <c r="K640" s="4">
        <v>524</v>
      </c>
      <c r="L640" s="4">
        <v>4.5</v>
      </c>
      <c r="M640" s="4">
        <v>58</v>
      </c>
      <c r="N640" s="4">
        <v>0</v>
      </c>
      <c r="O640" s="4">
        <v>4.07E-2</v>
      </c>
    </row>
    <row r="641" spans="1:15">
      <c r="A641" s="2" t="s">
        <v>788</v>
      </c>
      <c r="B641" s="3">
        <v>46202</v>
      </c>
      <c r="C641" s="2" t="s">
        <v>78</v>
      </c>
      <c r="D641" s="2" t="s">
        <v>79</v>
      </c>
      <c r="E641" s="2" t="s">
        <v>47</v>
      </c>
      <c r="F641" s="2" t="s">
        <v>48</v>
      </c>
      <c r="G641" s="2" t="s">
        <v>31</v>
      </c>
      <c r="H641" s="4">
        <v>100</v>
      </c>
      <c r="I641" s="4">
        <v>64576</v>
      </c>
      <c r="J641" s="4">
        <v>34938</v>
      </c>
      <c r="K641" s="4">
        <v>1162</v>
      </c>
      <c r="L641" s="4">
        <v>1.7</v>
      </c>
      <c r="M641" s="4">
        <v>75</v>
      </c>
      <c r="N641" s="4">
        <v>0</v>
      </c>
      <c r="O641" s="4">
        <v>2.0400000000000001E-2</v>
      </c>
    </row>
    <row r="642" spans="1:15">
      <c r="A642" s="2" t="s">
        <v>789</v>
      </c>
      <c r="B642" s="3">
        <v>46189</v>
      </c>
      <c r="C642" s="2" t="s">
        <v>86</v>
      </c>
      <c r="D642" s="2" t="s">
        <v>87</v>
      </c>
      <c r="E642" s="2" t="s">
        <v>47</v>
      </c>
      <c r="F642" s="2" t="s">
        <v>48</v>
      </c>
      <c r="G642" s="2" t="s">
        <v>31</v>
      </c>
      <c r="H642" s="4">
        <v>86</v>
      </c>
      <c r="I642" s="4">
        <v>52272</v>
      </c>
      <c r="J642" s="4">
        <v>30046</v>
      </c>
      <c r="K642" s="4">
        <v>941</v>
      </c>
      <c r="L642" s="4">
        <v>0.6</v>
      </c>
      <c r="M642" s="4">
        <v>54</v>
      </c>
      <c r="N642" s="4">
        <v>0</v>
      </c>
      <c r="O642" s="4">
        <v>7.8E-2</v>
      </c>
    </row>
    <row r="643" spans="1:15">
      <c r="A643" s="2" t="s">
        <v>790</v>
      </c>
      <c r="B643" s="3">
        <v>46202</v>
      </c>
      <c r="C643" s="2" t="s">
        <v>61</v>
      </c>
      <c r="D643" s="2" t="s">
        <v>62</v>
      </c>
      <c r="E643" s="2" t="s">
        <v>29</v>
      </c>
      <c r="F643" s="2" t="s">
        <v>30</v>
      </c>
      <c r="G643" s="2" t="s">
        <v>21</v>
      </c>
      <c r="H643" s="4">
        <v>52</v>
      </c>
      <c r="I643" s="4">
        <v>69376</v>
      </c>
      <c r="J643" s="4">
        <v>49704</v>
      </c>
      <c r="K643" s="4">
        <v>2081</v>
      </c>
      <c r="L643" s="4">
        <v>4.7</v>
      </c>
      <c r="M643" s="4">
        <v>43</v>
      </c>
      <c r="N643" s="4">
        <v>2</v>
      </c>
      <c r="O643" s="4">
        <v>6.8199999999999997E-2</v>
      </c>
    </row>
    <row r="644" spans="1:15">
      <c r="A644" s="2" t="s">
        <v>791</v>
      </c>
      <c r="B644" s="3">
        <v>46203</v>
      </c>
      <c r="C644" s="2" t="s">
        <v>203</v>
      </c>
      <c r="D644" s="2" t="s">
        <v>204</v>
      </c>
      <c r="E644" s="2" t="s">
        <v>29</v>
      </c>
      <c r="F644" s="2" t="s">
        <v>30</v>
      </c>
      <c r="G644" s="2" t="s">
        <v>35</v>
      </c>
      <c r="H644" s="4">
        <v>92</v>
      </c>
      <c r="I644" s="4">
        <v>191269</v>
      </c>
      <c r="J644" s="4">
        <v>137307</v>
      </c>
      <c r="K644" s="4">
        <v>5738</v>
      </c>
      <c r="L644" s="4">
        <v>2.4</v>
      </c>
      <c r="M644" s="4">
        <v>45</v>
      </c>
      <c r="N644" s="4">
        <v>2</v>
      </c>
      <c r="O644" s="4">
        <v>1.7100000000000001E-2</v>
      </c>
    </row>
    <row r="645" spans="1:15">
      <c r="A645" s="2" t="s">
        <v>792</v>
      </c>
      <c r="B645" s="3">
        <v>46195</v>
      </c>
      <c r="C645" s="2" t="s">
        <v>70</v>
      </c>
      <c r="D645" s="2" t="s">
        <v>71</v>
      </c>
      <c r="E645" s="2" t="s">
        <v>72</v>
      </c>
      <c r="F645" s="2" t="s">
        <v>73</v>
      </c>
      <c r="G645" s="2" t="s">
        <v>21</v>
      </c>
      <c r="H645" s="4">
        <v>42</v>
      </c>
      <c r="I645" s="4">
        <v>61972</v>
      </c>
      <c r="J645" s="4">
        <v>40145</v>
      </c>
      <c r="K645" s="4">
        <v>1115</v>
      </c>
      <c r="L645" s="4">
        <v>0.7</v>
      </c>
      <c r="M645" s="4">
        <v>57</v>
      </c>
      <c r="N645" s="4">
        <v>0</v>
      </c>
      <c r="O645" s="4">
        <v>1.2E-2</v>
      </c>
    </row>
    <row r="646" spans="1:15">
      <c r="A646" s="2" t="s">
        <v>793</v>
      </c>
      <c r="B646" s="3">
        <v>46190</v>
      </c>
      <c r="C646" s="2" t="s">
        <v>256</v>
      </c>
      <c r="D646" s="2" t="s">
        <v>257</v>
      </c>
      <c r="E646" s="2" t="s">
        <v>58</v>
      </c>
      <c r="F646" s="2" t="s">
        <v>59</v>
      </c>
      <c r="G646" s="2" t="s">
        <v>21</v>
      </c>
      <c r="H646" s="4">
        <v>112</v>
      </c>
      <c r="I646" s="4">
        <v>156027</v>
      </c>
      <c r="J646" s="4">
        <v>107054</v>
      </c>
      <c r="K646" s="4">
        <v>2808</v>
      </c>
      <c r="L646" s="4">
        <v>4</v>
      </c>
      <c r="M646" s="4">
        <v>44</v>
      </c>
      <c r="N646" s="4">
        <v>1</v>
      </c>
      <c r="O646" s="4">
        <v>5.8299999999999998E-2</v>
      </c>
    </row>
    <row r="647" spans="1:15">
      <c r="A647" s="2" t="s">
        <v>794</v>
      </c>
      <c r="B647" s="3">
        <v>46196</v>
      </c>
      <c r="C647" s="2" t="s">
        <v>156</v>
      </c>
      <c r="D647" s="2" t="s">
        <v>157</v>
      </c>
      <c r="E647" s="2" t="s">
        <v>12</v>
      </c>
      <c r="F647" s="2" t="s">
        <v>20</v>
      </c>
      <c r="G647" s="2" t="s">
        <v>31</v>
      </c>
      <c r="H647" s="4">
        <v>122</v>
      </c>
      <c r="I647" s="4">
        <v>73217</v>
      </c>
      <c r="J647" s="4">
        <v>42624</v>
      </c>
      <c r="K647" s="4">
        <v>1318</v>
      </c>
      <c r="L647" s="4">
        <v>2.2000000000000002</v>
      </c>
      <c r="M647" s="4">
        <v>69</v>
      </c>
      <c r="N647" s="4">
        <v>4</v>
      </c>
      <c r="O647" s="4">
        <v>5.6800000000000003E-2</v>
      </c>
    </row>
    <row r="648" spans="1:15">
      <c r="A648" s="2" t="s">
        <v>795</v>
      </c>
      <c r="B648" s="3">
        <v>46203</v>
      </c>
      <c r="C648" s="2" t="s">
        <v>172</v>
      </c>
      <c r="D648" s="2" t="s">
        <v>173</v>
      </c>
      <c r="E648" s="2" t="s">
        <v>47</v>
      </c>
      <c r="F648" s="2" t="s">
        <v>48</v>
      </c>
      <c r="G648" s="2" t="s">
        <v>25</v>
      </c>
      <c r="H648" s="4">
        <v>86</v>
      </c>
      <c r="I648" s="4">
        <v>79194</v>
      </c>
      <c r="J648" s="4">
        <v>47266</v>
      </c>
      <c r="K648" s="4">
        <v>2376</v>
      </c>
      <c r="L648" s="4">
        <v>2</v>
      </c>
      <c r="M648" s="4">
        <v>78</v>
      </c>
      <c r="N648" s="4">
        <v>1</v>
      </c>
      <c r="O648" s="4">
        <v>1.66E-2</v>
      </c>
    </row>
    <row r="649" spans="1:15">
      <c r="A649" s="2" t="s">
        <v>796</v>
      </c>
      <c r="B649" s="3">
        <v>46183</v>
      </c>
      <c r="C649" s="2" t="s">
        <v>239</v>
      </c>
      <c r="D649" s="2" t="s">
        <v>240</v>
      </c>
      <c r="E649" s="2" t="s">
        <v>72</v>
      </c>
      <c r="F649" s="2" t="s">
        <v>73</v>
      </c>
      <c r="G649" s="2" t="s">
        <v>21</v>
      </c>
      <c r="H649" s="4">
        <v>63</v>
      </c>
      <c r="I649" s="4">
        <v>87939</v>
      </c>
      <c r="J649" s="4">
        <v>60218</v>
      </c>
      <c r="K649" s="4">
        <v>1583</v>
      </c>
      <c r="L649" s="4">
        <v>4.3</v>
      </c>
      <c r="M649" s="4">
        <v>37</v>
      </c>
      <c r="N649" s="4">
        <v>1</v>
      </c>
      <c r="O649" s="4">
        <v>4.9500000000000002E-2</v>
      </c>
    </row>
    <row r="650" spans="1:15">
      <c r="A650" s="2" t="s">
        <v>797</v>
      </c>
      <c r="B650" s="3">
        <v>46202</v>
      </c>
      <c r="C650" s="2" t="s">
        <v>37</v>
      </c>
      <c r="D650" s="2" t="s">
        <v>38</v>
      </c>
      <c r="E650" s="2" t="s">
        <v>29</v>
      </c>
      <c r="F650" s="2" t="s">
        <v>30</v>
      </c>
      <c r="G650" s="2" t="s">
        <v>31</v>
      </c>
      <c r="H650" s="4">
        <v>57</v>
      </c>
      <c r="I650" s="4">
        <v>34716</v>
      </c>
      <c r="J650" s="4">
        <v>19914</v>
      </c>
      <c r="K650" s="4">
        <v>625</v>
      </c>
      <c r="L650" s="4">
        <v>4.7</v>
      </c>
      <c r="M650" s="4">
        <v>41</v>
      </c>
      <c r="N650" s="4">
        <v>2</v>
      </c>
      <c r="O650" s="4">
        <v>4.1000000000000002E-2</v>
      </c>
    </row>
    <row r="651" spans="1:15">
      <c r="A651" s="2" t="s">
        <v>798</v>
      </c>
      <c r="B651" s="3">
        <v>46185</v>
      </c>
      <c r="C651" s="2" t="s">
        <v>99</v>
      </c>
      <c r="D651" s="2" t="s">
        <v>100</v>
      </c>
      <c r="E651" s="2" t="s">
        <v>29</v>
      </c>
      <c r="F651" s="2" t="s">
        <v>30</v>
      </c>
      <c r="G651" s="2" t="s">
        <v>31</v>
      </c>
      <c r="H651" s="4">
        <v>58</v>
      </c>
      <c r="I651" s="4">
        <v>35148</v>
      </c>
      <c r="J651" s="4">
        <v>20264</v>
      </c>
      <c r="K651" s="4">
        <v>633</v>
      </c>
      <c r="L651" s="4">
        <v>1.7</v>
      </c>
      <c r="M651" s="4">
        <v>40</v>
      </c>
      <c r="N651" s="4">
        <v>0</v>
      </c>
      <c r="O651" s="4">
        <v>8.0699999999999994E-2</v>
      </c>
    </row>
    <row r="652" spans="1:15">
      <c r="A652" s="2" t="s">
        <v>799</v>
      </c>
      <c r="B652" s="3">
        <v>46183</v>
      </c>
      <c r="C652" s="2" t="s">
        <v>99</v>
      </c>
      <c r="D652" s="2" t="s">
        <v>100</v>
      </c>
      <c r="E652" s="2" t="s">
        <v>29</v>
      </c>
      <c r="F652" s="2" t="s">
        <v>30</v>
      </c>
      <c r="G652" s="2" t="s">
        <v>21</v>
      </c>
      <c r="H652" s="4">
        <v>35</v>
      </c>
      <c r="I652" s="4">
        <v>48128</v>
      </c>
      <c r="J652" s="4">
        <v>33454</v>
      </c>
      <c r="K652" s="4">
        <v>866</v>
      </c>
      <c r="L652" s="4">
        <v>3.4</v>
      </c>
      <c r="M652" s="4">
        <v>33</v>
      </c>
      <c r="N652" s="4">
        <v>1</v>
      </c>
      <c r="O652" s="4">
        <v>5.0700000000000002E-2</v>
      </c>
    </row>
    <row r="653" spans="1:15">
      <c r="A653" s="2" t="s">
        <v>800</v>
      </c>
      <c r="B653" s="3">
        <v>46184</v>
      </c>
      <c r="C653" s="2" t="s">
        <v>123</v>
      </c>
      <c r="D653" s="2" t="s">
        <v>124</v>
      </c>
      <c r="E653" s="2" t="s">
        <v>47</v>
      </c>
      <c r="F653" s="2" t="s">
        <v>48</v>
      </c>
      <c r="G653" s="2" t="s">
        <v>21</v>
      </c>
      <c r="H653" s="4">
        <v>105</v>
      </c>
      <c r="I653" s="4">
        <v>144880</v>
      </c>
      <c r="J653" s="4">
        <v>100363</v>
      </c>
      <c r="K653" s="4">
        <v>2608</v>
      </c>
      <c r="L653" s="4">
        <v>4.4000000000000004</v>
      </c>
      <c r="M653" s="4">
        <v>75</v>
      </c>
      <c r="N653" s="4">
        <v>1</v>
      </c>
      <c r="O653" s="4">
        <v>6.6600000000000006E-2</v>
      </c>
    </row>
    <row r="654" spans="1:15">
      <c r="A654" s="2" t="s">
        <v>801</v>
      </c>
      <c r="B654" s="3">
        <v>46195</v>
      </c>
      <c r="C654" s="2" t="s">
        <v>232</v>
      </c>
      <c r="D654" s="2" t="s">
        <v>233</v>
      </c>
      <c r="E654" s="2" t="s">
        <v>47</v>
      </c>
      <c r="F654" s="2" t="s">
        <v>48</v>
      </c>
      <c r="G654" s="2" t="s">
        <v>25</v>
      </c>
      <c r="H654" s="4">
        <v>110</v>
      </c>
      <c r="I654" s="4">
        <v>102452</v>
      </c>
      <c r="J654" s="4">
        <v>60457</v>
      </c>
      <c r="K654" s="4">
        <v>1844</v>
      </c>
      <c r="L654" s="4">
        <v>3</v>
      </c>
      <c r="M654" s="4">
        <v>65</v>
      </c>
      <c r="N654" s="4">
        <v>0</v>
      </c>
      <c r="O654" s="4">
        <v>1.7100000000000001E-2</v>
      </c>
    </row>
    <row r="655" spans="1:15">
      <c r="A655" s="2" t="s">
        <v>802</v>
      </c>
      <c r="B655" s="3">
        <v>46196</v>
      </c>
      <c r="C655" s="2" t="s">
        <v>99</v>
      </c>
      <c r="D655" s="2" t="s">
        <v>100</v>
      </c>
      <c r="E655" s="2" t="s">
        <v>29</v>
      </c>
      <c r="F655" s="2" t="s">
        <v>30</v>
      </c>
      <c r="G655" s="2" t="s">
        <v>21</v>
      </c>
      <c r="H655" s="4">
        <v>96</v>
      </c>
      <c r="I655" s="4">
        <v>129248</v>
      </c>
      <c r="J655" s="4">
        <v>91761</v>
      </c>
      <c r="K655" s="4">
        <v>2326</v>
      </c>
      <c r="L655" s="4">
        <v>5.4</v>
      </c>
      <c r="M655" s="4">
        <v>40</v>
      </c>
      <c r="N655" s="4">
        <v>3</v>
      </c>
      <c r="O655" s="4">
        <v>6.7299999999999999E-2</v>
      </c>
    </row>
    <row r="656" spans="1:15">
      <c r="A656" s="2" t="s">
        <v>803</v>
      </c>
      <c r="B656" s="3">
        <v>46196</v>
      </c>
      <c r="C656" s="2" t="s">
        <v>70</v>
      </c>
      <c r="D656" s="2" t="s">
        <v>71</v>
      </c>
      <c r="E656" s="2" t="s">
        <v>72</v>
      </c>
      <c r="F656" s="2" t="s">
        <v>73</v>
      </c>
      <c r="G656" s="2" t="s">
        <v>31</v>
      </c>
      <c r="H656" s="4">
        <v>96</v>
      </c>
      <c r="I656" s="4">
        <v>56674</v>
      </c>
      <c r="J656" s="4">
        <v>33540</v>
      </c>
      <c r="K656" s="4">
        <v>1020</v>
      </c>
      <c r="L656" s="4">
        <v>4.9000000000000004</v>
      </c>
      <c r="M656" s="4">
        <v>37</v>
      </c>
      <c r="N656" s="4">
        <v>3</v>
      </c>
      <c r="O656" s="4">
        <v>7.3200000000000001E-2</v>
      </c>
    </row>
    <row r="657" spans="1:15">
      <c r="A657" s="2" t="s">
        <v>804</v>
      </c>
      <c r="B657" s="3">
        <v>46202</v>
      </c>
      <c r="C657" s="2" t="s">
        <v>256</v>
      </c>
      <c r="D657" s="2" t="s">
        <v>257</v>
      </c>
      <c r="E657" s="2" t="s">
        <v>58</v>
      </c>
      <c r="F657" s="2" t="s">
        <v>59</v>
      </c>
      <c r="G657" s="2" t="s">
        <v>21</v>
      </c>
      <c r="H657" s="4">
        <v>75</v>
      </c>
      <c r="I657" s="4">
        <v>95566</v>
      </c>
      <c r="J657" s="4">
        <v>71688</v>
      </c>
      <c r="K657" s="4">
        <v>2867</v>
      </c>
      <c r="L657" s="4">
        <v>4.5999999999999996</v>
      </c>
      <c r="M657" s="4">
        <v>58</v>
      </c>
      <c r="N657" s="4">
        <v>4</v>
      </c>
      <c r="O657" s="4">
        <v>9.35E-2</v>
      </c>
    </row>
    <row r="658" spans="1:15">
      <c r="A658" s="2" t="s">
        <v>805</v>
      </c>
      <c r="B658" s="3">
        <v>46185</v>
      </c>
      <c r="C658" s="2" t="s">
        <v>67</v>
      </c>
      <c r="D658" s="2" t="s">
        <v>68</v>
      </c>
      <c r="E658" s="2" t="s">
        <v>42</v>
      </c>
      <c r="F658" s="2" t="s">
        <v>43</v>
      </c>
      <c r="G658" s="2" t="s">
        <v>25</v>
      </c>
      <c r="H658" s="4">
        <v>66</v>
      </c>
      <c r="I658" s="4">
        <v>58439</v>
      </c>
      <c r="J658" s="4">
        <v>36274</v>
      </c>
      <c r="K658" s="4">
        <v>1052</v>
      </c>
      <c r="L658" s="4">
        <v>1.3</v>
      </c>
      <c r="M658" s="4">
        <v>57</v>
      </c>
      <c r="N658" s="4">
        <v>1</v>
      </c>
      <c r="O658" s="4">
        <v>5.04E-2</v>
      </c>
    </row>
    <row r="659" spans="1:15">
      <c r="A659" s="2" t="s">
        <v>806</v>
      </c>
      <c r="B659" s="3">
        <v>46178</v>
      </c>
      <c r="C659" s="2" t="s">
        <v>323</v>
      </c>
      <c r="D659" s="2" t="s">
        <v>324</v>
      </c>
      <c r="E659" s="2" t="s">
        <v>29</v>
      </c>
      <c r="F659" s="2" t="s">
        <v>30</v>
      </c>
      <c r="G659" s="2" t="s">
        <v>25</v>
      </c>
      <c r="H659" s="4">
        <v>85</v>
      </c>
      <c r="I659" s="4">
        <v>73158</v>
      </c>
      <c r="J659" s="4">
        <v>46717</v>
      </c>
      <c r="K659" s="4">
        <v>1317</v>
      </c>
      <c r="L659" s="4">
        <v>4.5</v>
      </c>
      <c r="M659" s="4">
        <v>54</v>
      </c>
      <c r="N659" s="4">
        <v>2</v>
      </c>
      <c r="O659" s="4">
        <v>6.8199999999999997E-2</v>
      </c>
    </row>
    <row r="660" spans="1:15">
      <c r="A660" s="2" t="s">
        <v>807</v>
      </c>
      <c r="B660" s="3">
        <v>46200</v>
      </c>
      <c r="C660" s="2" t="s">
        <v>132</v>
      </c>
      <c r="D660" s="2" t="s">
        <v>133</v>
      </c>
      <c r="E660" s="2" t="s">
        <v>72</v>
      </c>
      <c r="F660" s="2" t="s">
        <v>73</v>
      </c>
      <c r="G660" s="2" t="s">
        <v>31</v>
      </c>
      <c r="H660" s="4">
        <v>63</v>
      </c>
      <c r="I660" s="4">
        <v>38076</v>
      </c>
      <c r="J660" s="4">
        <v>22011</v>
      </c>
      <c r="K660" s="4">
        <v>1142</v>
      </c>
      <c r="L660" s="4">
        <v>2.6</v>
      </c>
      <c r="M660" s="4">
        <v>33</v>
      </c>
      <c r="N660" s="4">
        <v>2</v>
      </c>
      <c r="O660" s="4">
        <v>5.1400000000000001E-2</v>
      </c>
    </row>
    <row r="661" spans="1:15">
      <c r="A661" s="2" t="s">
        <v>808</v>
      </c>
      <c r="B661" s="3">
        <v>46187</v>
      </c>
      <c r="C661" s="2" t="s">
        <v>86</v>
      </c>
      <c r="D661" s="2" t="s">
        <v>87</v>
      </c>
      <c r="E661" s="2" t="s">
        <v>47</v>
      </c>
      <c r="F661" s="2" t="s">
        <v>48</v>
      </c>
      <c r="G661" s="2" t="s">
        <v>35</v>
      </c>
      <c r="H661" s="4">
        <v>34</v>
      </c>
      <c r="I661" s="4">
        <v>70544</v>
      </c>
      <c r="J661" s="4">
        <v>50744</v>
      </c>
      <c r="K661" s="4">
        <v>1270</v>
      </c>
      <c r="L661" s="4">
        <v>1.6</v>
      </c>
      <c r="M661" s="4">
        <v>47</v>
      </c>
      <c r="N661" s="4">
        <v>1</v>
      </c>
      <c r="O661" s="4">
        <v>1.14E-2</v>
      </c>
    </row>
    <row r="662" spans="1:15">
      <c r="A662" s="2" t="s">
        <v>809</v>
      </c>
      <c r="B662" s="3">
        <v>46182</v>
      </c>
      <c r="C662" s="2" t="s">
        <v>53</v>
      </c>
      <c r="D662" s="2" t="s">
        <v>54</v>
      </c>
      <c r="E662" s="2" t="s">
        <v>12</v>
      </c>
      <c r="F662" s="2" t="s">
        <v>20</v>
      </c>
      <c r="G662" s="2" t="s">
        <v>31</v>
      </c>
      <c r="H662" s="4">
        <v>106</v>
      </c>
      <c r="I662" s="4">
        <v>64061</v>
      </c>
      <c r="J662" s="4">
        <v>37034</v>
      </c>
      <c r="K662" s="4">
        <v>1153</v>
      </c>
      <c r="L662" s="4">
        <v>2.2000000000000002</v>
      </c>
      <c r="M662" s="4">
        <v>73</v>
      </c>
      <c r="N662" s="4">
        <v>1</v>
      </c>
      <c r="O662" s="4">
        <v>7.3800000000000004E-2</v>
      </c>
    </row>
    <row r="663" spans="1:15">
      <c r="A663" s="2" t="s">
        <v>810</v>
      </c>
      <c r="B663" s="3">
        <v>46192</v>
      </c>
      <c r="C663" s="2" t="s">
        <v>162</v>
      </c>
      <c r="D663" s="2" t="s">
        <v>163</v>
      </c>
      <c r="E663" s="2" t="s">
        <v>29</v>
      </c>
      <c r="F663" s="2" t="s">
        <v>30</v>
      </c>
      <c r="G663" s="2" t="s">
        <v>25</v>
      </c>
      <c r="H663" s="4">
        <v>87</v>
      </c>
      <c r="I663" s="4">
        <v>79583</v>
      </c>
      <c r="J663" s="4">
        <v>47816</v>
      </c>
      <c r="K663" s="4">
        <v>2387</v>
      </c>
      <c r="L663" s="4">
        <v>0.7</v>
      </c>
      <c r="M663" s="4">
        <v>48</v>
      </c>
      <c r="N663" s="4">
        <v>0</v>
      </c>
      <c r="O663" s="4">
        <v>3.4700000000000002E-2</v>
      </c>
    </row>
    <row r="664" spans="1:15">
      <c r="A664" s="2" t="s">
        <v>811</v>
      </c>
      <c r="B664" s="3">
        <v>46195</v>
      </c>
      <c r="C664" s="2" t="s">
        <v>168</v>
      </c>
      <c r="D664" s="2" t="s">
        <v>169</v>
      </c>
      <c r="E664" s="2" t="s">
        <v>58</v>
      </c>
      <c r="F664" s="2" t="s">
        <v>59</v>
      </c>
      <c r="G664" s="2" t="s">
        <v>35</v>
      </c>
      <c r="H664" s="4">
        <v>77</v>
      </c>
      <c r="I664" s="4">
        <v>161891</v>
      </c>
      <c r="J664" s="4">
        <v>114920</v>
      </c>
      <c r="K664" s="4">
        <v>2914</v>
      </c>
      <c r="L664" s="4">
        <v>2.9</v>
      </c>
      <c r="M664" s="4">
        <v>49</v>
      </c>
      <c r="N664" s="4">
        <v>1</v>
      </c>
      <c r="O664" s="4">
        <v>1.4999999999999999E-2</v>
      </c>
    </row>
    <row r="665" spans="1:15">
      <c r="A665" s="2" t="s">
        <v>812</v>
      </c>
      <c r="B665" s="3">
        <v>46191</v>
      </c>
      <c r="C665" s="2" t="s">
        <v>242</v>
      </c>
      <c r="D665" s="2" t="s">
        <v>243</v>
      </c>
      <c r="E665" s="2" t="s">
        <v>47</v>
      </c>
      <c r="F665" s="2" t="s">
        <v>48</v>
      </c>
      <c r="G665" s="2" t="s">
        <v>25</v>
      </c>
      <c r="H665" s="4">
        <v>101</v>
      </c>
      <c r="I665" s="4">
        <v>90455</v>
      </c>
      <c r="J665" s="4">
        <v>55510</v>
      </c>
      <c r="K665" s="4">
        <v>1628</v>
      </c>
      <c r="L665" s="4">
        <v>4.9000000000000004</v>
      </c>
      <c r="M665" s="4">
        <v>59</v>
      </c>
      <c r="N665" s="4">
        <v>3</v>
      </c>
      <c r="O665" s="4">
        <v>2.52E-2</v>
      </c>
    </row>
    <row r="666" spans="1:15">
      <c r="A666" s="2" t="s">
        <v>813</v>
      </c>
      <c r="B666" s="3">
        <v>46192</v>
      </c>
      <c r="C666" s="2" t="s">
        <v>272</v>
      </c>
      <c r="D666" s="2" t="s">
        <v>273</v>
      </c>
      <c r="E666" s="2" t="s">
        <v>29</v>
      </c>
      <c r="F666" s="2" t="s">
        <v>30</v>
      </c>
      <c r="G666" s="2" t="s">
        <v>35</v>
      </c>
      <c r="H666" s="4">
        <v>51</v>
      </c>
      <c r="I666" s="4">
        <v>105189</v>
      </c>
      <c r="J666" s="4">
        <v>76116</v>
      </c>
      <c r="K666" s="4">
        <v>1893</v>
      </c>
      <c r="L666" s="4">
        <v>2.9</v>
      </c>
      <c r="M666" s="4">
        <v>56</v>
      </c>
      <c r="N666" s="4">
        <v>1</v>
      </c>
      <c r="O666" s="4">
        <v>2.6800000000000001E-2</v>
      </c>
    </row>
    <row r="667" spans="1:15">
      <c r="A667" s="2" t="s">
        <v>814</v>
      </c>
      <c r="B667" s="3">
        <v>46198</v>
      </c>
      <c r="C667" s="2" t="s">
        <v>203</v>
      </c>
      <c r="D667" s="2" t="s">
        <v>204</v>
      </c>
      <c r="E667" s="2" t="s">
        <v>29</v>
      </c>
      <c r="F667" s="2" t="s">
        <v>30</v>
      </c>
      <c r="G667" s="2" t="s">
        <v>25</v>
      </c>
      <c r="H667" s="4">
        <v>94</v>
      </c>
      <c r="I667" s="4">
        <v>80262</v>
      </c>
      <c r="J667" s="4">
        <v>51663</v>
      </c>
      <c r="K667" s="4">
        <v>2408</v>
      </c>
      <c r="L667" s="4">
        <v>4.5</v>
      </c>
      <c r="M667" s="4">
        <v>56</v>
      </c>
      <c r="N667" s="4">
        <v>3</v>
      </c>
      <c r="O667" s="4">
        <v>6.7000000000000004E-2</v>
      </c>
    </row>
    <row r="668" spans="1:15">
      <c r="A668" s="2" t="s">
        <v>815</v>
      </c>
      <c r="B668" s="3">
        <v>46178</v>
      </c>
      <c r="C668" s="2" t="s">
        <v>70</v>
      </c>
      <c r="D668" s="2" t="s">
        <v>71</v>
      </c>
      <c r="E668" s="2" t="s">
        <v>72</v>
      </c>
      <c r="F668" s="2" t="s">
        <v>73</v>
      </c>
      <c r="G668" s="2" t="s">
        <v>31</v>
      </c>
      <c r="H668" s="4">
        <v>34</v>
      </c>
      <c r="I668" s="4">
        <v>20921</v>
      </c>
      <c r="J668" s="4">
        <v>11879</v>
      </c>
      <c r="K668" s="4">
        <v>628</v>
      </c>
      <c r="L668" s="4">
        <v>1.4</v>
      </c>
      <c r="M668" s="4">
        <v>54</v>
      </c>
      <c r="N668" s="4">
        <v>0</v>
      </c>
      <c r="O668" s="4">
        <v>6.6600000000000006E-2</v>
      </c>
    </row>
    <row r="669" spans="1:15">
      <c r="A669" s="2" t="s">
        <v>816</v>
      </c>
      <c r="B669" s="3">
        <v>46190</v>
      </c>
      <c r="C669" s="2" t="s">
        <v>102</v>
      </c>
      <c r="D669" s="2" t="s">
        <v>103</v>
      </c>
      <c r="E669" s="2" t="s">
        <v>29</v>
      </c>
      <c r="F669" s="2" t="s">
        <v>30</v>
      </c>
      <c r="G669" s="2" t="s">
        <v>25</v>
      </c>
      <c r="H669" s="4">
        <v>113</v>
      </c>
      <c r="I669" s="4">
        <v>102670</v>
      </c>
      <c r="J669" s="4">
        <v>62106</v>
      </c>
      <c r="K669" s="4">
        <v>1848</v>
      </c>
      <c r="L669" s="4">
        <v>2.5</v>
      </c>
      <c r="M669" s="4">
        <v>38</v>
      </c>
      <c r="N669" s="4">
        <v>0</v>
      </c>
      <c r="O669" s="4">
        <v>4.1200000000000001E-2</v>
      </c>
    </row>
    <row r="670" spans="1:15">
      <c r="A670" s="2" t="s">
        <v>817</v>
      </c>
      <c r="B670" s="3">
        <v>46192</v>
      </c>
      <c r="C670" s="2" t="s">
        <v>27</v>
      </c>
      <c r="D670" s="2" t="s">
        <v>28</v>
      </c>
      <c r="E670" s="2" t="s">
        <v>29</v>
      </c>
      <c r="F670" s="2" t="s">
        <v>30</v>
      </c>
      <c r="G670" s="2" t="s">
        <v>31</v>
      </c>
      <c r="H670" s="4">
        <v>63</v>
      </c>
      <c r="I670" s="4">
        <v>40737</v>
      </c>
      <c r="J670" s="4">
        <v>22011</v>
      </c>
      <c r="K670" s="4">
        <v>733</v>
      </c>
      <c r="L670" s="4">
        <v>2.7</v>
      </c>
      <c r="M670" s="4">
        <v>33</v>
      </c>
      <c r="N670" s="4">
        <v>0</v>
      </c>
      <c r="O670" s="4">
        <v>1.9099999999999999E-2</v>
      </c>
    </row>
    <row r="671" spans="1:15">
      <c r="A671" s="2" t="s">
        <v>818</v>
      </c>
      <c r="B671" s="3">
        <v>46175</v>
      </c>
      <c r="C671" s="2" t="s">
        <v>172</v>
      </c>
      <c r="D671" s="2" t="s">
        <v>173</v>
      </c>
      <c r="E671" s="2" t="s">
        <v>47</v>
      </c>
      <c r="F671" s="2" t="s">
        <v>48</v>
      </c>
      <c r="G671" s="2" t="s">
        <v>25</v>
      </c>
      <c r="H671" s="4">
        <v>63</v>
      </c>
      <c r="I671" s="4">
        <v>56012</v>
      </c>
      <c r="J671" s="4">
        <v>34625</v>
      </c>
      <c r="K671" s="4">
        <v>1680</v>
      </c>
      <c r="L671" s="4">
        <v>1.9</v>
      </c>
      <c r="M671" s="4">
        <v>50</v>
      </c>
      <c r="N671" s="4">
        <v>1</v>
      </c>
      <c r="O671" s="4">
        <v>4.5900000000000003E-2</v>
      </c>
    </row>
    <row r="672" spans="1:15">
      <c r="A672" s="2" t="s">
        <v>819</v>
      </c>
      <c r="B672" s="3">
        <v>46195</v>
      </c>
      <c r="C672" s="2" t="s">
        <v>40</v>
      </c>
      <c r="D672" s="2" t="s">
        <v>41</v>
      </c>
      <c r="E672" s="2" t="s">
        <v>42</v>
      </c>
      <c r="F672" s="2" t="s">
        <v>43</v>
      </c>
      <c r="G672" s="2" t="s">
        <v>21</v>
      </c>
      <c r="H672" s="4">
        <v>83</v>
      </c>
      <c r="I672" s="4">
        <v>121040</v>
      </c>
      <c r="J672" s="4">
        <v>79335</v>
      </c>
      <c r="K672" s="4">
        <v>2179</v>
      </c>
      <c r="L672" s="4">
        <v>3.5</v>
      </c>
      <c r="M672" s="4">
        <v>45</v>
      </c>
      <c r="N672" s="4">
        <v>1</v>
      </c>
      <c r="O672" s="4">
        <v>1.15E-2</v>
      </c>
    </row>
    <row r="673" spans="1:15">
      <c r="A673" s="2" t="s">
        <v>820</v>
      </c>
      <c r="B673" s="3">
        <v>46194</v>
      </c>
      <c r="C673" s="2" t="s">
        <v>70</v>
      </c>
      <c r="D673" s="2" t="s">
        <v>71</v>
      </c>
      <c r="E673" s="2" t="s">
        <v>72</v>
      </c>
      <c r="F673" s="2" t="s">
        <v>73</v>
      </c>
      <c r="G673" s="2" t="s">
        <v>35</v>
      </c>
      <c r="H673" s="4">
        <v>39</v>
      </c>
      <c r="I673" s="4">
        <v>78673</v>
      </c>
      <c r="J673" s="4">
        <v>58206</v>
      </c>
      <c r="K673" s="4">
        <v>1416</v>
      </c>
      <c r="L673" s="4">
        <v>1.2</v>
      </c>
      <c r="M673" s="4">
        <v>30</v>
      </c>
      <c r="N673" s="4">
        <v>1</v>
      </c>
      <c r="O673" s="4">
        <v>4.1700000000000001E-2</v>
      </c>
    </row>
    <row r="674" spans="1:15">
      <c r="A674" s="2" t="s">
        <v>821</v>
      </c>
      <c r="B674" s="3">
        <v>46197</v>
      </c>
      <c r="C674" s="2" t="s">
        <v>212</v>
      </c>
      <c r="D674" s="2" t="s">
        <v>213</v>
      </c>
      <c r="E674" s="2" t="s">
        <v>58</v>
      </c>
      <c r="F674" s="2" t="s">
        <v>59</v>
      </c>
      <c r="G674" s="2" t="s">
        <v>31</v>
      </c>
      <c r="H674" s="4">
        <v>105</v>
      </c>
      <c r="I674" s="4">
        <v>62770</v>
      </c>
      <c r="J674" s="4">
        <v>36684</v>
      </c>
      <c r="K674" s="4">
        <v>1130</v>
      </c>
      <c r="L674" s="4">
        <v>3.6</v>
      </c>
      <c r="M674" s="4">
        <v>51</v>
      </c>
      <c r="N674" s="4">
        <v>2</v>
      </c>
      <c r="O674" s="4">
        <v>7.4099999999999999E-2</v>
      </c>
    </row>
    <row r="675" spans="1:15">
      <c r="A675" s="2" t="s">
        <v>822</v>
      </c>
      <c r="B675" s="3">
        <v>46181</v>
      </c>
      <c r="C675" s="2" t="s">
        <v>99</v>
      </c>
      <c r="D675" s="2" t="s">
        <v>100</v>
      </c>
      <c r="E675" s="2" t="s">
        <v>29</v>
      </c>
      <c r="F675" s="2" t="s">
        <v>30</v>
      </c>
      <c r="G675" s="2" t="s">
        <v>21</v>
      </c>
      <c r="H675" s="4">
        <v>113</v>
      </c>
      <c r="I675" s="4">
        <v>152881</v>
      </c>
      <c r="J675" s="4">
        <v>108010</v>
      </c>
      <c r="K675" s="4">
        <v>2752</v>
      </c>
      <c r="L675" s="4">
        <v>3.7</v>
      </c>
      <c r="M675" s="4">
        <v>31</v>
      </c>
      <c r="N675" s="4">
        <v>1</v>
      </c>
      <c r="O675" s="4">
        <v>8.5300000000000001E-2</v>
      </c>
    </row>
    <row r="676" spans="1:15">
      <c r="A676" s="2" t="s">
        <v>823</v>
      </c>
      <c r="B676" s="3">
        <v>46188</v>
      </c>
      <c r="C676" s="2" t="s">
        <v>236</v>
      </c>
      <c r="D676" s="2" t="s">
        <v>237</v>
      </c>
      <c r="E676" s="2" t="s">
        <v>42</v>
      </c>
      <c r="F676" s="2" t="s">
        <v>43</v>
      </c>
      <c r="G676" s="2" t="s">
        <v>35</v>
      </c>
      <c r="H676" s="4">
        <v>52</v>
      </c>
      <c r="I676" s="4">
        <v>111237</v>
      </c>
      <c r="J676" s="4">
        <v>77608</v>
      </c>
      <c r="K676" s="4">
        <v>2002</v>
      </c>
      <c r="L676" s="4">
        <v>1.1000000000000001</v>
      </c>
      <c r="M676" s="4">
        <v>38</v>
      </c>
      <c r="N676" s="4">
        <v>0</v>
      </c>
      <c r="O676" s="4">
        <v>1.0999999999999999E-2</v>
      </c>
    </row>
    <row r="677" spans="1:15">
      <c r="A677" s="2" t="s">
        <v>824</v>
      </c>
      <c r="B677" s="3">
        <v>46190</v>
      </c>
      <c r="C677" s="2" t="s">
        <v>272</v>
      </c>
      <c r="D677" s="2" t="s">
        <v>273</v>
      </c>
      <c r="E677" s="2" t="s">
        <v>29</v>
      </c>
      <c r="F677" s="2" t="s">
        <v>30</v>
      </c>
      <c r="G677" s="2" t="s">
        <v>21</v>
      </c>
      <c r="H677" s="4">
        <v>79</v>
      </c>
      <c r="I677" s="4">
        <v>108605</v>
      </c>
      <c r="J677" s="4">
        <v>75511</v>
      </c>
      <c r="K677" s="4">
        <v>1955</v>
      </c>
      <c r="L677" s="4">
        <v>4.0999999999999996</v>
      </c>
      <c r="M677" s="4">
        <v>34</v>
      </c>
      <c r="N677" s="4">
        <v>2</v>
      </c>
      <c r="O677" s="4">
        <v>5.4199999999999998E-2</v>
      </c>
    </row>
    <row r="678" spans="1:15">
      <c r="A678" s="2" t="s">
        <v>825</v>
      </c>
      <c r="B678" s="3">
        <v>46179</v>
      </c>
      <c r="C678" s="2" t="s">
        <v>159</v>
      </c>
      <c r="D678" s="2" t="s">
        <v>160</v>
      </c>
      <c r="E678" s="2" t="s">
        <v>47</v>
      </c>
      <c r="F678" s="2" t="s">
        <v>48</v>
      </c>
      <c r="G678" s="2" t="s">
        <v>35</v>
      </c>
      <c r="H678" s="4">
        <v>70</v>
      </c>
      <c r="I678" s="4">
        <v>138032</v>
      </c>
      <c r="J678" s="4">
        <v>104473</v>
      </c>
      <c r="K678" s="4">
        <v>2485</v>
      </c>
      <c r="L678" s="4">
        <v>2.7</v>
      </c>
      <c r="M678" s="4">
        <v>50</v>
      </c>
      <c r="N678" s="4">
        <v>1</v>
      </c>
      <c r="O678" s="4">
        <v>7.4099999999999999E-2</v>
      </c>
    </row>
    <row r="679" spans="1:15">
      <c r="A679" s="2" t="s">
        <v>826</v>
      </c>
      <c r="B679" s="3">
        <v>46178</v>
      </c>
      <c r="C679" s="2" t="s">
        <v>272</v>
      </c>
      <c r="D679" s="2" t="s">
        <v>273</v>
      </c>
      <c r="E679" s="2" t="s">
        <v>29</v>
      </c>
      <c r="F679" s="2" t="s">
        <v>30</v>
      </c>
      <c r="G679" s="2" t="s">
        <v>35</v>
      </c>
      <c r="H679" s="4">
        <v>86</v>
      </c>
      <c r="I679" s="4">
        <v>179180</v>
      </c>
      <c r="J679" s="4">
        <v>128352</v>
      </c>
      <c r="K679" s="4">
        <v>3225</v>
      </c>
      <c r="L679" s="4">
        <v>4.7</v>
      </c>
      <c r="M679" s="4">
        <v>49</v>
      </c>
      <c r="N679" s="4">
        <v>2</v>
      </c>
      <c r="O679" s="4">
        <v>1.35E-2</v>
      </c>
    </row>
    <row r="680" spans="1:15">
      <c r="A680" s="2" t="s">
        <v>827</v>
      </c>
      <c r="B680" s="3">
        <v>46193</v>
      </c>
      <c r="C680" s="2" t="s">
        <v>78</v>
      </c>
      <c r="D680" s="2" t="s">
        <v>79</v>
      </c>
      <c r="E680" s="2" t="s">
        <v>47</v>
      </c>
      <c r="F680" s="2" t="s">
        <v>48</v>
      </c>
      <c r="G680" s="2" t="s">
        <v>21</v>
      </c>
      <c r="H680" s="4">
        <v>59</v>
      </c>
      <c r="I680" s="4">
        <v>80298</v>
      </c>
      <c r="J680" s="4">
        <v>56395</v>
      </c>
      <c r="K680" s="4">
        <v>1445</v>
      </c>
      <c r="L680" s="4">
        <v>4.2</v>
      </c>
      <c r="M680" s="4">
        <v>78</v>
      </c>
      <c r="N680" s="4">
        <v>1</v>
      </c>
      <c r="O680" s="4">
        <v>7.1800000000000003E-2</v>
      </c>
    </row>
    <row r="681" spans="1:15">
      <c r="A681" s="2" t="s">
        <v>828</v>
      </c>
      <c r="B681" s="3">
        <v>46195</v>
      </c>
      <c r="C681" s="2" t="s">
        <v>126</v>
      </c>
      <c r="D681" s="2" t="s">
        <v>127</v>
      </c>
      <c r="E681" s="2" t="s">
        <v>58</v>
      </c>
      <c r="F681" s="2" t="s">
        <v>59</v>
      </c>
      <c r="G681" s="2" t="s">
        <v>25</v>
      </c>
      <c r="H681" s="4">
        <v>79</v>
      </c>
      <c r="I681" s="4">
        <v>73091</v>
      </c>
      <c r="J681" s="4">
        <v>43419</v>
      </c>
      <c r="K681" s="4">
        <v>1316</v>
      </c>
      <c r="L681" s="4">
        <v>1.7</v>
      </c>
      <c r="M681" s="4">
        <v>58</v>
      </c>
      <c r="N681" s="4">
        <v>0</v>
      </c>
      <c r="O681" s="4">
        <v>2.3599999999999999E-2</v>
      </c>
    </row>
    <row r="682" spans="1:15">
      <c r="A682" s="2" t="s">
        <v>829</v>
      </c>
      <c r="B682" s="3">
        <v>46179</v>
      </c>
      <c r="C682" s="2" t="s">
        <v>40</v>
      </c>
      <c r="D682" s="2" t="s">
        <v>41</v>
      </c>
      <c r="E682" s="2" t="s">
        <v>42</v>
      </c>
      <c r="F682" s="2" t="s">
        <v>43</v>
      </c>
      <c r="G682" s="2" t="s">
        <v>35</v>
      </c>
      <c r="H682" s="4">
        <v>71</v>
      </c>
      <c r="I682" s="4">
        <v>142648</v>
      </c>
      <c r="J682" s="4">
        <v>105965</v>
      </c>
      <c r="K682" s="4">
        <v>2568</v>
      </c>
      <c r="L682" s="4">
        <v>3.9</v>
      </c>
      <c r="M682" s="4">
        <v>56</v>
      </c>
      <c r="N682" s="4">
        <v>1</v>
      </c>
      <c r="O682" s="4">
        <v>5.7099999999999998E-2</v>
      </c>
    </row>
    <row r="683" spans="1:15">
      <c r="A683" s="2" t="s">
        <v>830</v>
      </c>
      <c r="B683" s="3">
        <v>46198</v>
      </c>
      <c r="C683" s="2" t="s">
        <v>156</v>
      </c>
      <c r="D683" s="2" t="s">
        <v>157</v>
      </c>
      <c r="E683" s="2" t="s">
        <v>12</v>
      </c>
      <c r="F683" s="2" t="s">
        <v>20</v>
      </c>
      <c r="G683" s="2" t="s">
        <v>35</v>
      </c>
      <c r="H683" s="4">
        <v>96</v>
      </c>
      <c r="I683" s="4">
        <v>191501</v>
      </c>
      <c r="J683" s="4">
        <v>143277</v>
      </c>
      <c r="K683" s="4">
        <v>3447</v>
      </c>
      <c r="L683" s="4">
        <v>3.5</v>
      </c>
      <c r="M683" s="4">
        <v>54</v>
      </c>
      <c r="N683" s="4">
        <v>2</v>
      </c>
      <c r="O683" s="4">
        <v>5.6899999999999999E-2</v>
      </c>
    </row>
    <row r="684" spans="1:15">
      <c r="A684" s="2" t="s">
        <v>831</v>
      </c>
      <c r="B684" s="3">
        <v>46179</v>
      </c>
      <c r="C684" s="2" t="s">
        <v>53</v>
      </c>
      <c r="D684" s="2" t="s">
        <v>54</v>
      </c>
      <c r="E684" s="2" t="s">
        <v>12</v>
      </c>
      <c r="F684" s="2" t="s">
        <v>20</v>
      </c>
      <c r="G684" s="2" t="s">
        <v>31</v>
      </c>
      <c r="H684" s="4">
        <v>82</v>
      </c>
      <c r="I684" s="4">
        <v>51928</v>
      </c>
      <c r="J684" s="4">
        <v>28649</v>
      </c>
      <c r="K684" s="4">
        <v>1558</v>
      </c>
      <c r="L684" s="4">
        <v>1.6</v>
      </c>
      <c r="M684" s="4">
        <v>62</v>
      </c>
      <c r="N684" s="4">
        <v>0</v>
      </c>
      <c r="O684" s="4">
        <v>3.9300000000000002E-2</v>
      </c>
    </row>
    <row r="685" spans="1:15">
      <c r="A685" s="2" t="s">
        <v>832</v>
      </c>
      <c r="B685" s="3">
        <v>46197</v>
      </c>
      <c r="C685" s="2" t="s">
        <v>323</v>
      </c>
      <c r="D685" s="2" t="s">
        <v>324</v>
      </c>
      <c r="E685" s="2" t="s">
        <v>29</v>
      </c>
      <c r="F685" s="2" t="s">
        <v>30</v>
      </c>
      <c r="G685" s="2" t="s">
        <v>35</v>
      </c>
      <c r="H685" s="4">
        <v>109</v>
      </c>
      <c r="I685" s="4">
        <v>217301</v>
      </c>
      <c r="J685" s="4">
        <v>162679</v>
      </c>
      <c r="K685" s="4">
        <v>3911</v>
      </c>
      <c r="L685" s="4">
        <v>3.8</v>
      </c>
      <c r="M685" s="4">
        <v>44</v>
      </c>
      <c r="N685" s="4">
        <v>2</v>
      </c>
      <c r="O685" s="4">
        <v>0.06</v>
      </c>
    </row>
    <row r="686" spans="1:15">
      <c r="A686" s="2" t="s">
        <v>833</v>
      </c>
      <c r="B686" s="3">
        <v>46201</v>
      </c>
      <c r="C686" s="2" t="s">
        <v>135</v>
      </c>
      <c r="D686" s="2" t="s">
        <v>136</v>
      </c>
      <c r="E686" s="2" t="s">
        <v>72</v>
      </c>
      <c r="F686" s="2" t="s">
        <v>73</v>
      </c>
      <c r="G686" s="2" t="s">
        <v>25</v>
      </c>
      <c r="H686" s="4">
        <v>87</v>
      </c>
      <c r="I686" s="4">
        <v>73170</v>
      </c>
      <c r="J686" s="4">
        <v>47816</v>
      </c>
      <c r="K686" s="4">
        <v>1317</v>
      </c>
      <c r="L686" s="4">
        <v>1.3</v>
      </c>
      <c r="M686" s="4">
        <v>56</v>
      </c>
      <c r="N686" s="4">
        <v>2</v>
      </c>
      <c r="O686" s="4">
        <v>8.9499999999999996E-2</v>
      </c>
    </row>
    <row r="687" spans="1:15">
      <c r="A687" s="2" t="s">
        <v>834</v>
      </c>
      <c r="B687" s="3">
        <v>46194</v>
      </c>
      <c r="C687" s="2" t="s">
        <v>219</v>
      </c>
      <c r="D687" s="2" t="s">
        <v>220</v>
      </c>
      <c r="E687" s="2" t="s">
        <v>12</v>
      </c>
      <c r="F687" s="2" t="s">
        <v>20</v>
      </c>
      <c r="G687" s="2" t="s">
        <v>21</v>
      </c>
      <c r="H687" s="4">
        <v>63</v>
      </c>
      <c r="I687" s="4">
        <v>86048</v>
      </c>
      <c r="J687" s="4">
        <v>60218</v>
      </c>
      <c r="K687" s="4">
        <v>1549</v>
      </c>
      <c r="L687" s="4">
        <v>2.8</v>
      </c>
      <c r="M687" s="4">
        <v>52</v>
      </c>
      <c r="N687" s="4">
        <v>1</v>
      </c>
      <c r="O687" s="4">
        <v>6.9599999999999995E-2</v>
      </c>
    </row>
    <row r="688" spans="1:15">
      <c r="A688" s="2" t="s">
        <v>835</v>
      </c>
      <c r="B688" s="3">
        <v>46178</v>
      </c>
      <c r="C688" s="2" t="s">
        <v>147</v>
      </c>
      <c r="D688" s="2" t="s">
        <v>148</v>
      </c>
      <c r="E688" s="2" t="s">
        <v>47</v>
      </c>
      <c r="F688" s="2" t="s">
        <v>48</v>
      </c>
      <c r="G688" s="2" t="s">
        <v>25</v>
      </c>
      <c r="H688" s="4">
        <v>73</v>
      </c>
      <c r="I688" s="4">
        <v>65859</v>
      </c>
      <c r="J688" s="4">
        <v>40121</v>
      </c>
      <c r="K688" s="4">
        <v>1185</v>
      </c>
      <c r="L688" s="4">
        <v>3.5</v>
      </c>
      <c r="M688" s="4">
        <v>53</v>
      </c>
      <c r="N688" s="4">
        <v>1</v>
      </c>
      <c r="O688" s="4">
        <v>3.4200000000000001E-2</v>
      </c>
    </row>
    <row r="689" spans="1:15">
      <c r="A689" s="2" t="s">
        <v>836</v>
      </c>
      <c r="B689" s="3">
        <v>46199</v>
      </c>
      <c r="C689" s="2" t="s">
        <v>56</v>
      </c>
      <c r="D689" s="2" t="s">
        <v>57</v>
      </c>
      <c r="E689" s="2" t="s">
        <v>58</v>
      </c>
      <c r="F689" s="2" t="s">
        <v>59</v>
      </c>
      <c r="G689" s="2" t="s">
        <v>35</v>
      </c>
      <c r="H689" s="4">
        <v>55</v>
      </c>
      <c r="I689" s="4">
        <v>111123</v>
      </c>
      <c r="J689" s="4">
        <v>82086</v>
      </c>
      <c r="K689" s="4">
        <v>2000</v>
      </c>
      <c r="L689" s="4">
        <v>1</v>
      </c>
      <c r="M689" s="4">
        <v>50</v>
      </c>
      <c r="N689" s="4">
        <v>0</v>
      </c>
      <c r="O689" s="4">
        <v>6.59E-2</v>
      </c>
    </row>
    <row r="690" spans="1:15">
      <c r="A690" s="2" t="s">
        <v>837</v>
      </c>
      <c r="B690" s="3">
        <v>46190</v>
      </c>
      <c r="C690" s="2" t="s">
        <v>64</v>
      </c>
      <c r="D690" s="2" t="s">
        <v>65</v>
      </c>
      <c r="E690" s="2" t="s">
        <v>58</v>
      </c>
      <c r="F690" s="2" t="s">
        <v>59</v>
      </c>
      <c r="G690" s="2" t="s">
        <v>21</v>
      </c>
      <c r="H690" s="4">
        <v>80</v>
      </c>
      <c r="I690" s="4">
        <v>108401</v>
      </c>
      <c r="J690" s="4">
        <v>76467</v>
      </c>
      <c r="K690" s="4">
        <v>1951</v>
      </c>
      <c r="L690" s="4">
        <v>1.2</v>
      </c>
      <c r="M690" s="4">
        <v>53</v>
      </c>
      <c r="N690" s="4">
        <v>1</v>
      </c>
      <c r="O690" s="4">
        <v>8.0199999999999994E-2</v>
      </c>
    </row>
    <row r="691" spans="1:15">
      <c r="A691" s="2" t="s">
        <v>838</v>
      </c>
      <c r="B691" s="3">
        <v>46195</v>
      </c>
      <c r="C691" s="2" t="s">
        <v>18</v>
      </c>
      <c r="D691" s="2" t="s">
        <v>19</v>
      </c>
      <c r="E691" s="2" t="s">
        <v>12</v>
      </c>
      <c r="F691" s="2" t="s">
        <v>20</v>
      </c>
      <c r="G691" s="2" t="s">
        <v>25</v>
      </c>
      <c r="H691" s="4">
        <v>88</v>
      </c>
      <c r="I691" s="4">
        <v>79621</v>
      </c>
      <c r="J691" s="4">
        <v>48366</v>
      </c>
      <c r="K691" s="4">
        <v>1433</v>
      </c>
      <c r="L691" s="4">
        <v>2</v>
      </c>
      <c r="M691" s="4">
        <v>78</v>
      </c>
      <c r="N691" s="4">
        <v>0</v>
      </c>
      <c r="O691" s="4">
        <v>4.5199999999999997E-2</v>
      </c>
    </row>
    <row r="692" spans="1:15">
      <c r="A692" s="2" t="s">
        <v>839</v>
      </c>
      <c r="B692" s="3">
        <v>46203</v>
      </c>
      <c r="C692" s="2" t="s">
        <v>272</v>
      </c>
      <c r="D692" s="2" t="s">
        <v>273</v>
      </c>
      <c r="E692" s="2" t="s">
        <v>29</v>
      </c>
      <c r="F692" s="2" t="s">
        <v>30</v>
      </c>
      <c r="G692" s="2" t="s">
        <v>25</v>
      </c>
      <c r="H692" s="4">
        <v>94</v>
      </c>
      <c r="I692" s="4">
        <v>86023</v>
      </c>
      <c r="J692" s="4">
        <v>51663</v>
      </c>
      <c r="K692" s="4">
        <v>1548</v>
      </c>
      <c r="L692" s="4">
        <v>4.5</v>
      </c>
      <c r="M692" s="4">
        <v>29</v>
      </c>
      <c r="N692" s="4">
        <v>0</v>
      </c>
      <c r="O692" s="4">
        <v>3.4299999999999997E-2</v>
      </c>
    </row>
    <row r="693" spans="1:15">
      <c r="A693" s="2" t="s">
        <v>840</v>
      </c>
      <c r="B693" s="3">
        <v>46194</v>
      </c>
      <c r="C693" s="2" t="s">
        <v>70</v>
      </c>
      <c r="D693" s="2" t="s">
        <v>71</v>
      </c>
      <c r="E693" s="2" t="s">
        <v>72</v>
      </c>
      <c r="F693" s="2" t="s">
        <v>73</v>
      </c>
      <c r="G693" s="2" t="s">
        <v>31</v>
      </c>
      <c r="H693" s="4">
        <v>57</v>
      </c>
      <c r="I693" s="4">
        <v>33683</v>
      </c>
      <c r="J693" s="4">
        <v>19914</v>
      </c>
      <c r="K693" s="4">
        <v>606</v>
      </c>
      <c r="L693" s="4">
        <v>0.9</v>
      </c>
      <c r="M693" s="4">
        <v>28</v>
      </c>
      <c r="N693" s="4">
        <v>1</v>
      </c>
      <c r="O693" s="4">
        <v>8.5999999999999993E-2</v>
      </c>
    </row>
    <row r="694" spans="1:15">
      <c r="A694" s="2" t="s">
        <v>841</v>
      </c>
      <c r="B694" s="3">
        <v>46190</v>
      </c>
      <c r="C694" s="2" t="s">
        <v>162</v>
      </c>
      <c r="D694" s="2" t="s">
        <v>163</v>
      </c>
      <c r="E694" s="2" t="s">
        <v>29</v>
      </c>
      <c r="F694" s="2" t="s">
        <v>30</v>
      </c>
      <c r="G694" s="2" t="s">
        <v>31</v>
      </c>
      <c r="H694" s="4">
        <v>84</v>
      </c>
      <c r="I694" s="4">
        <v>51500</v>
      </c>
      <c r="J694" s="4">
        <v>29348</v>
      </c>
      <c r="K694" s="4">
        <v>1545</v>
      </c>
      <c r="L694" s="4">
        <v>3</v>
      </c>
      <c r="M694" s="4">
        <v>51</v>
      </c>
      <c r="N694" s="4">
        <v>2</v>
      </c>
      <c r="O694" s="4">
        <v>4.6100000000000002E-2</v>
      </c>
    </row>
    <row r="695" spans="1:15">
      <c r="A695" s="2" t="s">
        <v>842</v>
      </c>
      <c r="B695" s="3">
        <v>46190</v>
      </c>
      <c r="C695" s="2" t="s">
        <v>40</v>
      </c>
      <c r="D695" s="2" t="s">
        <v>41</v>
      </c>
      <c r="E695" s="2" t="s">
        <v>42</v>
      </c>
      <c r="F695" s="2" t="s">
        <v>43</v>
      </c>
      <c r="G695" s="2" t="s">
        <v>35</v>
      </c>
      <c r="H695" s="4">
        <v>68</v>
      </c>
      <c r="I695" s="4">
        <v>140201</v>
      </c>
      <c r="J695" s="4">
        <v>101488</v>
      </c>
      <c r="K695" s="4">
        <v>2524</v>
      </c>
      <c r="L695" s="4">
        <v>3.4</v>
      </c>
      <c r="M695" s="4">
        <v>38</v>
      </c>
      <c r="N695" s="4">
        <v>2</v>
      </c>
      <c r="O695" s="4">
        <v>1.7399999999999999E-2</v>
      </c>
    </row>
    <row r="696" spans="1:15">
      <c r="A696" s="2" t="s">
        <v>843</v>
      </c>
      <c r="B696" s="3">
        <v>46201</v>
      </c>
      <c r="C696" s="2" t="s">
        <v>53</v>
      </c>
      <c r="D696" s="2" t="s">
        <v>54</v>
      </c>
      <c r="E696" s="2" t="s">
        <v>12</v>
      </c>
      <c r="F696" s="2" t="s">
        <v>20</v>
      </c>
      <c r="G696" s="2" t="s">
        <v>21</v>
      </c>
      <c r="H696" s="4">
        <v>72</v>
      </c>
      <c r="I696" s="4">
        <v>90624</v>
      </c>
      <c r="J696" s="4">
        <v>68820</v>
      </c>
      <c r="K696" s="4">
        <v>2719</v>
      </c>
      <c r="L696" s="4">
        <v>5.2</v>
      </c>
      <c r="M696" s="4">
        <v>73</v>
      </c>
      <c r="N696" s="4">
        <v>6</v>
      </c>
      <c r="O696" s="4">
        <v>7.3899999999999993E-2</v>
      </c>
    </row>
    <row r="697" spans="1:15">
      <c r="A697" s="2" t="s">
        <v>844</v>
      </c>
      <c r="B697" s="3">
        <v>46200</v>
      </c>
      <c r="C697" s="2" t="s">
        <v>93</v>
      </c>
      <c r="D697" s="2" t="s">
        <v>94</v>
      </c>
      <c r="E697" s="2" t="s">
        <v>72</v>
      </c>
      <c r="F697" s="2" t="s">
        <v>73</v>
      </c>
      <c r="G697" s="2" t="s">
        <v>25</v>
      </c>
      <c r="H697" s="4">
        <v>38</v>
      </c>
      <c r="I697" s="4">
        <v>34230</v>
      </c>
      <c r="J697" s="4">
        <v>20885</v>
      </c>
      <c r="K697" s="4">
        <v>616</v>
      </c>
      <c r="L697" s="4">
        <v>3.7</v>
      </c>
      <c r="M697" s="4">
        <v>61</v>
      </c>
      <c r="N697" s="4">
        <v>0</v>
      </c>
      <c r="O697" s="4">
        <v>4.9399999999999999E-2</v>
      </c>
    </row>
    <row r="698" spans="1:15">
      <c r="A698" s="2" t="s">
        <v>845</v>
      </c>
      <c r="B698" s="3">
        <v>46201</v>
      </c>
      <c r="C698" s="2" t="s">
        <v>83</v>
      </c>
      <c r="D698" s="2" t="s">
        <v>84</v>
      </c>
      <c r="E698" s="2" t="s">
        <v>12</v>
      </c>
      <c r="F698" s="2" t="s">
        <v>20</v>
      </c>
      <c r="G698" s="2" t="s">
        <v>31</v>
      </c>
      <c r="H698" s="4">
        <v>115</v>
      </c>
      <c r="I698" s="4">
        <v>70309</v>
      </c>
      <c r="J698" s="4">
        <v>40178</v>
      </c>
      <c r="K698" s="4">
        <v>2109</v>
      </c>
      <c r="L698" s="4">
        <v>1.5</v>
      </c>
      <c r="M698" s="4">
        <v>49</v>
      </c>
      <c r="N698" s="4">
        <v>0</v>
      </c>
      <c r="O698" s="4">
        <v>7.2499999999999995E-2</v>
      </c>
    </row>
    <row r="699" spans="1:15">
      <c r="A699" s="2" t="s">
        <v>846</v>
      </c>
      <c r="B699" s="3">
        <v>46202</v>
      </c>
      <c r="C699" s="2" t="s">
        <v>172</v>
      </c>
      <c r="D699" s="2" t="s">
        <v>173</v>
      </c>
      <c r="E699" s="2" t="s">
        <v>47</v>
      </c>
      <c r="F699" s="2" t="s">
        <v>48</v>
      </c>
      <c r="G699" s="2" t="s">
        <v>25</v>
      </c>
      <c r="H699" s="4">
        <v>99</v>
      </c>
      <c r="I699" s="4">
        <v>87839</v>
      </c>
      <c r="J699" s="4">
        <v>54411</v>
      </c>
      <c r="K699" s="4">
        <v>2635</v>
      </c>
      <c r="L699" s="4">
        <v>2.4</v>
      </c>
      <c r="M699" s="4">
        <v>65</v>
      </c>
      <c r="N699" s="4">
        <v>0</v>
      </c>
      <c r="O699" s="4">
        <v>6.3700000000000007E-2</v>
      </c>
    </row>
    <row r="700" spans="1:15">
      <c r="A700" s="2" t="s">
        <v>847</v>
      </c>
      <c r="B700" s="3">
        <v>46181</v>
      </c>
      <c r="C700" s="2" t="s">
        <v>99</v>
      </c>
      <c r="D700" s="2" t="s">
        <v>100</v>
      </c>
      <c r="E700" s="2" t="s">
        <v>29</v>
      </c>
      <c r="F700" s="2" t="s">
        <v>30</v>
      </c>
      <c r="G700" s="2" t="s">
        <v>25</v>
      </c>
      <c r="H700" s="4">
        <v>107</v>
      </c>
      <c r="I700" s="4">
        <v>91646</v>
      </c>
      <c r="J700" s="4">
        <v>58808</v>
      </c>
      <c r="K700" s="4">
        <v>1650</v>
      </c>
      <c r="L700" s="4">
        <v>3.3</v>
      </c>
      <c r="M700" s="4">
        <v>35</v>
      </c>
      <c r="N700" s="4">
        <v>3</v>
      </c>
      <c r="O700" s="4">
        <v>6.8099999999999994E-2</v>
      </c>
    </row>
    <row r="701" spans="1:15">
      <c r="A701" s="2" t="s">
        <v>848</v>
      </c>
      <c r="B701" s="3">
        <v>46191</v>
      </c>
      <c r="C701" s="2" t="s">
        <v>99</v>
      </c>
      <c r="D701" s="2" t="s">
        <v>100</v>
      </c>
      <c r="E701" s="2" t="s">
        <v>29</v>
      </c>
      <c r="F701" s="2" t="s">
        <v>30</v>
      </c>
      <c r="G701" s="2" t="s">
        <v>31</v>
      </c>
      <c r="H701" s="4">
        <v>57</v>
      </c>
      <c r="I701" s="4">
        <v>33420</v>
      </c>
      <c r="J701" s="4">
        <v>19914</v>
      </c>
      <c r="K701" s="4">
        <v>602</v>
      </c>
      <c r="L701" s="4">
        <v>1.9</v>
      </c>
      <c r="M701" s="4">
        <v>30</v>
      </c>
      <c r="N701" s="4">
        <v>1</v>
      </c>
      <c r="O701" s="4">
        <v>9.2999999999999999E-2</v>
      </c>
    </row>
    <row r="702" spans="1:15">
      <c r="A702" s="2" t="s">
        <v>849</v>
      </c>
      <c r="B702" s="3">
        <v>46187</v>
      </c>
      <c r="C702" s="2" t="s">
        <v>206</v>
      </c>
      <c r="D702" s="2" t="s">
        <v>207</v>
      </c>
      <c r="E702" s="2" t="s">
        <v>72</v>
      </c>
      <c r="F702" s="2" t="s">
        <v>73</v>
      </c>
      <c r="G702" s="2" t="s">
        <v>35</v>
      </c>
      <c r="H702" s="4">
        <v>54</v>
      </c>
      <c r="I702" s="4">
        <v>110365</v>
      </c>
      <c r="J702" s="4">
        <v>80593</v>
      </c>
      <c r="K702" s="4">
        <v>1987</v>
      </c>
      <c r="L702" s="4">
        <v>1.4</v>
      </c>
      <c r="M702" s="4">
        <v>61</v>
      </c>
      <c r="N702" s="4">
        <v>0</v>
      </c>
      <c r="O702" s="4">
        <v>5.5100000000000003E-2</v>
      </c>
    </row>
    <row r="703" spans="1:15">
      <c r="A703" s="2" t="s">
        <v>850</v>
      </c>
      <c r="B703" s="3">
        <v>46175</v>
      </c>
      <c r="C703" s="2" t="s">
        <v>203</v>
      </c>
      <c r="D703" s="2" t="s">
        <v>204</v>
      </c>
      <c r="E703" s="2" t="s">
        <v>29</v>
      </c>
      <c r="F703" s="2" t="s">
        <v>30</v>
      </c>
      <c r="G703" s="2" t="s">
        <v>25</v>
      </c>
      <c r="H703" s="4">
        <v>35</v>
      </c>
      <c r="I703" s="4">
        <v>30272</v>
      </c>
      <c r="J703" s="4">
        <v>19236</v>
      </c>
      <c r="K703" s="4">
        <v>545</v>
      </c>
      <c r="L703" s="4">
        <v>3.9</v>
      </c>
      <c r="M703" s="4">
        <v>46</v>
      </c>
      <c r="N703" s="4">
        <v>1</v>
      </c>
      <c r="O703" s="4">
        <v>5.8700000000000002E-2</v>
      </c>
    </row>
    <row r="704" spans="1:15">
      <c r="A704" s="2" t="s">
        <v>851</v>
      </c>
      <c r="B704" s="3">
        <v>46175</v>
      </c>
      <c r="C704" s="2" t="s">
        <v>152</v>
      </c>
      <c r="D704" s="2" t="s">
        <v>153</v>
      </c>
      <c r="E704" s="2" t="s">
        <v>72</v>
      </c>
      <c r="F704" s="2" t="s">
        <v>73</v>
      </c>
      <c r="G704" s="2" t="s">
        <v>21</v>
      </c>
      <c r="H704" s="4">
        <v>80</v>
      </c>
      <c r="I704" s="4">
        <v>102593</v>
      </c>
      <c r="J704" s="4">
        <v>76467</v>
      </c>
      <c r="K704" s="4">
        <v>3078</v>
      </c>
      <c r="L704" s="4">
        <v>3</v>
      </c>
      <c r="M704" s="4">
        <v>47</v>
      </c>
      <c r="N704" s="4">
        <v>5</v>
      </c>
      <c r="O704" s="4">
        <v>7.8799999999999995E-2</v>
      </c>
    </row>
    <row r="705" spans="1:15">
      <c r="A705" s="2" t="s">
        <v>852</v>
      </c>
      <c r="B705" s="3">
        <v>46199</v>
      </c>
      <c r="C705" s="2" t="s">
        <v>272</v>
      </c>
      <c r="D705" s="2" t="s">
        <v>273</v>
      </c>
      <c r="E705" s="2" t="s">
        <v>29</v>
      </c>
      <c r="F705" s="2" t="s">
        <v>30</v>
      </c>
      <c r="G705" s="2" t="s">
        <v>35</v>
      </c>
      <c r="H705" s="4">
        <v>37</v>
      </c>
      <c r="I705" s="4">
        <v>73619</v>
      </c>
      <c r="J705" s="4">
        <v>55221</v>
      </c>
      <c r="K705" s="4">
        <v>2209</v>
      </c>
      <c r="L705" s="4">
        <v>2.9</v>
      </c>
      <c r="M705" s="4">
        <v>60</v>
      </c>
      <c r="N705" s="4">
        <v>0</v>
      </c>
      <c r="O705" s="4">
        <v>8.0100000000000005E-2</v>
      </c>
    </row>
    <row r="706" spans="1:15">
      <c r="A706" s="2" t="s">
        <v>853</v>
      </c>
      <c r="B706" s="3">
        <v>46196</v>
      </c>
      <c r="C706" s="2" t="s">
        <v>56</v>
      </c>
      <c r="D706" s="2" t="s">
        <v>57</v>
      </c>
      <c r="E706" s="2" t="s">
        <v>58</v>
      </c>
      <c r="F706" s="2" t="s">
        <v>59</v>
      </c>
      <c r="G706" s="2" t="s">
        <v>25</v>
      </c>
      <c r="H706" s="4">
        <v>125</v>
      </c>
      <c r="I706" s="4">
        <v>110578</v>
      </c>
      <c r="J706" s="4">
        <v>68701</v>
      </c>
      <c r="K706" s="4">
        <v>1990</v>
      </c>
      <c r="L706" s="4">
        <v>4.3</v>
      </c>
      <c r="M706" s="4">
        <v>54</v>
      </c>
      <c r="N706" s="4">
        <v>4</v>
      </c>
      <c r="O706" s="4">
        <v>3.4500000000000003E-2</v>
      </c>
    </row>
    <row r="707" spans="1:15">
      <c r="A707" s="2" t="s">
        <v>854</v>
      </c>
      <c r="B707" s="3">
        <v>46174</v>
      </c>
      <c r="C707" s="2" t="s">
        <v>172</v>
      </c>
      <c r="D707" s="2" t="s">
        <v>173</v>
      </c>
      <c r="E707" s="2" t="s">
        <v>47</v>
      </c>
      <c r="F707" s="2" t="s">
        <v>48</v>
      </c>
      <c r="G707" s="2" t="s">
        <v>25</v>
      </c>
      <c r="H707" s="4">
        <v>56</v>
      </c>
      <c r="I707" s="4">
        <v>48758</v>
      </c>
      <c r="J707" s="4">
        <v>30778</v>
      </c>
      <c r="K707" s="4">
        <v>878</v>
      </c>
      <c r="L707" s="4">
        <v>3.9</v>
      </c>
      <c r="M707" s="4">
        <v>47</v>
      </c>
      <c r="N707" s="4">
        <v>1</v>
      </c>
      <c r="O707" s="4">
        <v>6.3299999999999995E-2</v>
      </c>
    </row>
    <row r="708" spans="1:15">
      <c r="A708" s="2" t="s">
        <v>855</v>
      </c>
      <c r="B708" s="3">
        <v>46186</v>
      </c>
      <c r="C708" s="2" t="s">
        <v>126</v>
      </c>
      <c r="D708" s="2" t="s">
        <v>127</v>
      </c>
      <c r="E708" s="2" t="s">
        <v>58</v>
      </c>
      <c r="F708" s="2" t="s">
        <v>59</v>
      </c>
      <c r="G708" s="2" t="s">
        <v>25</v>
      </c>
      <c r="H708" s="4">
        <v>34</v>
      </c>
      <c r="I708" s="4">
        <v>28474</v>
      </c>
      <c r="J708" s="4">
        <v>18687</v>
      </c>
      <c r="K708" s="4">
        <v>513</v>
      </c>
      <c r="L708" s="4">
        <v>2.4</v>
      </c>
      <c r="M708" s="4">
        <v>35</v>
      </c>
      <c r="N708" s="4">
        <v>1</v>
      </c>
      <c r="O708" s="4">
        <v>8.6800000000000002E-2</v>
      </c>
    </row>
    <row r="709" spans="1:15">
      <c r="A709" s="2" t="s">
        <v>856</v>
      </c>
      <c r="B709" s="3">
        <v>46184</v>
      </c>
      <c r="C709" s="2" t="s">
        <v>283</v>
      </c>
      <c r="D709" s="2" t="s">
        <v>284</v>
      </c>
      <c r="E709" s="2" t="s">
        <v>42</v>
      </c>
      <c r="F709" s="2" t="s">
        <v>43</v>
      </c>
      <c r="G709" s="2" t="s">
        <v>31</v>
      </c>
      <c r="H709" s="4">
        <v>55</v>
      </c>
      <c r="I709" s="4">
        <v>34144</v>
      </c>
      <c r="J709" s="4">
        <v>19216</v>
      </c>
      <c r="K709" s="4">
        <v>615</v>
      </c>
      <c r="L709" s="4">
        <v>2</v>
      </c>
      <c r="M709" s="4">
        <v>53</v>
      </c>
      <c r="N709" s="4">
        <v>2</v>
      </c>
      <c r="O709" s="4">
        <v>2.1899999999999999E-2</v>
      </c>
    </row>
    <row r="710" spans="1:15">
      <c r="A710" s="2" t="s">
        <v>857</v>
      </c>
      <c r="B710" s="3">
        <v>46190</v>
      </c>
      <c r="C710" s="2" t="s">
        <v>152</v>
      </c>
      <c r="D710" s="2" t="s">
        <v>153</v>
      </c>
      <c r="E710" s="2" t="s">
        <v>72</v>
      </c>
      <c r="F710" s="2" t="s">
        <v>73</v>
      </c>
      <c r="G710" s="2" t="s">
        <v>25</v>
      </c>
      <c r="H710" s="4">
        <v>94</v>
      </c>
      <c r="I710" s="4">
        <v>81717</v>
      </c>
      <c r="J710" s="4">
        <v>51663</v>
      </c>
      <c r="K710" s="4">
        <v>2452</v>
      </c>
      <c r="L710" s="4">
        <v>1.4</v>
      </c>
      <c r="M710" s="4">
        <v>43</v>
      </c>
      <c r="N710" s="4">
        <v>1</v>
      </c>
      <c r="O710" s="4">
        <v>7.1999999999999995E-2</v>
      </c>
    </row>
    <row r="711" spans="1:15">
      <c r="A711" s="2" t="s">
        <v>858</v>
      </c>
      <c r="B711" s="3">
        <v>46185</v>
      </c>
      <c r="C711" s="2" t="s">
        <v>190</v>
      </c>
      <c r="D711" s="2" t="s">
        <v>191</v>
      </c>
      <c r="E711" s="2" t="s">
        <v>12</v>
      </c>
      <c r="F711" s="2" t="s">
        <v>20</v>
      </c>
      <c r="G711" s="2" t="s">
        <v>35</v>
      </c>
      <c r="H711" s="4">
        <v>30</v>
      </c>
      <c r="I711" s="4">
        <v>61967</v>
      </c>
      <c r="J711" s="4">
        <v>44774</v>
      </c>
      <c r="K711" s="4">
        <v>1859</v>
      </c>
      <c r="L711" s="4">
        <v>4.0999999999999996</v>
      </c>
      <c r="M711" s="4">
        <v>54</v>
      </c>
      <c r="N711" s="4">
        <v>0</v>
      </c>
      <c r="O711" s="4">
        <v>4.4999999999999998E-2</v>
      </c>
    </row>
    <row r="712" spans="1:15">
      <c r="A712" s="2" t="s">
        <v>859</v>
      </c>
      <c r="B712" s="3">
        <v>46176</v>
      </c>
      <c r="C712" s="2" t="s">
        <v>70</v>
      </c>
      <c r="D712" s="2" t="s">
        <v>71</v>
      </c>
      <c r="E712" s="2" t="s">
        <v>72</v>
      </c>
      <c r="F712" s="2" t="s">
        <v>73</v>
      </c>
      <c r="G712" s="2" t="s">
        <v>21</v>
      </c>
      <c r="H712" s="4">
        <v>115</v>
      </c>
      <c r="I712" s="4">
        <v>164247</v>
      </c>
      <c r="J712" s="4">
        <v>109922</v>
      </c>
      <c r="K712" s="4">
        <v>2956</v>
      </c>
      <c r="L712" s="4">
        <v>0.8</v>
      </c>
      <c r="M712" s="4">
        <v>59</v>
      </c>
      <c r="N712" s="4">
        <v>0</v>
      </c>
      <c r="O712" s="4">
        <v>4.3700000000000003E-2</v>
      </c>
    </row>
    <row r="713" spans="1:15">
      <c r="A713" s="2" t="s">
        <v>860</v>
      </c>
      <c r="B713" s="3">
        <v>46198</v>
      </c>
      <c r="C713" s="2" t="s">
        <v>206</v>
      </c>
      <c r="D713" s="2" t="s">
        <v>207</v>
      </c>
      <c r="E713" s="2" t="s">
        <v>72</v>
      </c>
      <c r="F713" s="2" t="s">
        <v>73</v>
      </c>
      <c r="G713" s="2" t="s">
        <v>31</v>
      </c>
      <c r="H713" s="4">
        <v>93</v>
      </c>
      <c r="I713" s="4">
        <v>57031</v>
      </c>
      <c r="J713" s="4">
        <v>32492</v>
      </c>
      <c r="K713" s="4">
        <v>1711</v>
      </c>
      <c r="L713" s="4">
        <v>4.2</v>
      </c>
      <c r="M713" s="4">
        <v>38</v>
      </c>
      <c r="N713" s="4">
        <v>0</v>
      </c>
      <c r="O713" s="4">
        <v>6.9699999999999998E-2</v>
      </c>
    </row>
    <row r="714" spans="1:15">
      <c r="A714" s="2" t="s">
        <v>861</v>
      </c>
      <c r="B714" s="3">
        <v>46191</v>
      </c>
      <c r="C714" s="2" t="s">
        <v>162</v>
      </c>
      <c r="D714" s="2" t="s">
        <v>163</v>
      </c>
      <c r="E714" s="2" t="s">
        <v>29</v>
      </c>
      <c r="F714" s="2" t="s">
        <v>30</v>
      </c>
      <c r="G714" s="2" t="s">
        <v>31</v>
      </c>
      <c r="H714" s="4">
        <v>74</v>
      </c>
      <c r="I714" s="4">
        <v>47234</v>
      </c>
      <c r="J714" s="4">
        <v>25854</v>
      </c>
      <c r="K714" s="4">
        <v>1417</v>
      </c>
      <c r="L714" s="4">
        <v>3.9</v>
      </c>
      <c r="M714" s="4">
        <v>62</v>
      </c>
      <c r="N714" s="4">
        <v>0</v>
      </c>
      <c r="O714" s="4">
        <v>3.1699999999999999E-2</v>
      </c>
    </row>
    <row r="715" spans="1:15">
      <c r="A715" s="2" t="s">
        <v>862</v>
      </c>
      <c r="B715" s="3">
        <v>46195</v>
      </c>
      <c r="C715" s="2" t="s">
        <v>108</v>
      </c>
      <c r="D715" s="2" t="s">
        <v>109</v>
      </c>
      <c r="E715" s="2" t="s">
        <v>42</v>
      </c>
      <c r="F715" s="2" t="s">
        <v>43</v>
      </c>
      <c r="G715" s="2" t="s">
        <v>21</v>
      </c>
      <c r="H715" s="4">
        <v>36</v>
      </c>
      <c r="I715" s="4">
        <v>52802</v>
      </c>
      <c r="J715" s="4">
        <v>34410</v>
      </c>
      <c r="K715" s="4">
        <v>950</v>
      </c>
      <c r="L715" s="4">
        <v>2.2000000000000002</v>
      </c>
      <c r="M715" s="4">
        <v>34</v>
      </c>
      <c r="N715" s="4">
        <v>0</v>
      </c>
      <c r="O715" s="4">
        <v>1.7899999999999999E-2</v>
      </c>
    </row>
    <row r="716" spans="1:15">
      <c r="A716" s="2" t="s">
        <v>863</v>
      </c>
      <c r="B716" s="3">
        <v>46191</v>
      </c>
      <c r="C716" s="2" t="s">
        <v>108</v>
      </c>
      <c r="D716" s="2" t="s">
        <v>109</v>
      </c>
      <c r="E716" s="2" t="s">
        <v>42</v>
      </c>
      <c r="F716" s="2" t="s">
        <v>43</v>
      </c>
      <c r="G716" s="2" t="s">
        <v>31</v>
      </c>
      <c r="H716" s="4">
        <v>56</v>
      </c>
      <c r="I716" s="4">
        <v>36007</v>
      </c>
      <c r="J716" s="4">
        <v>19565</v>
      </c>
      <c r="K716" s="4">
        <v>648</v>
      </c>
      <c r="L716" s="4">
        <v>0.7</v>
      </c>
      <c r="M716" s="4">
        <v>60</v>
      </c>
      <c r="N716" s="4">
        <v>0</v>
      </c>
      <c r="O716" s="4">
        <v>2.46E-2</v>
      </c>
    </row>
    <row r="717" spans="1:15">
      <c r="A717" s="2" t="s">
        <v>864</v>
      </c>
      <c r="B717" s="3">
        <v>46187</v>
      </c>
      <c r="C717" s="2" t="s">
        <v>156</v>
      </c>
      <c r="D717" s="2" t="s">
        <v>157</v>
      </c>
      <c r="E717" s="2" t="s">
        <v>12</v>
      </c>
      <c r="F717" s="2" t="s">
        <v>20</v>
      </c>
      <c r="G717" s="2" t="s">
        <v>25</v>
      </c>
      <c r="H717" s="4">
        <v>130</v>
      </c>
      <c r="I717" s="4">
        <v>111188</v>
      </c>
      <c r="J717" s="4">
        <v>71449</v>
      </c>
      <c r="K717" s="4">
        <v>3336</v>
      </c>
      <c r="L717" s="4">
        <v>2.1</v>
      </c>
      <c r="M717" s="4">
        <v>74</v>
      </c>
      <c r="N717" s="4">
        <v>3</v>
      </c>
      <c r="O717" s="4">
        <v>7.4300000000000005E-2</v>
      </c>
    </row>
    <row r="718" spans="1:15">
      <c r="A718" s="2" t="s">
        <v>865</v>
      </c>
      <c r="B718" s="3">
        <v>46175</v>
      </c>
      <c r="C718" s="2" t="s">
        <v>83</v>
      </c>
      <c r="D718" s="2" t="s">
        <v>84</v>
      </c>
      <c r="E718" s="2" t="s">
        <v>12</v>
      </c>
      <c r="F718" s="2" t="s">
        <v>20</v>
      </c>
      <c r="G718" s="2" t="s">
        <v>21</v>
      </c>
      <c r="H718" s="4">
        <v>46</v>
      </c>
      <c r="I718" s="4">
        <v>59122</v>
      </c>
      <c r="J718" s="4">
        <v>43969</v>
      </c>
      <c r="K718" s="4">
        <v>1774</v>
      </c>
      <c r="L718" s="4">
        <v>4.7</v>
      </c>
      <c r="M718" s="4">
        <v>46</v>
      </c>
      <c r="N718" s="4">
        <v>2</v>
      </c>
      <c r="O718" s="4">
        <v>9.6000000000000002E-2</v>
      </c>
    </row>
    <row r="719" spans="1:15">
      <c r="A719" s="2" t="s">
        <v>866</v>
      </c>
      <c r="B719" s="3">
        <v>46188</v>
      </c>
      <c r="C719" s="2" t="s">
        <v>120</v>
      </c>
      <c r="D719" s="2" t="s">
        <v>121</v>
      </c>
      <c r="E719" s="2" t="s">
        <v>42</v>
      </c>
      <c r="F719" s="2" t="s">
        <v>43</v>
      </c>
      <c r="G719" s="2" t="s">
        <v>25</v>
      </c>
      <c r="H719" s="4">
        <v>113</v>
      </c>
      <c r="I719" s="4">
        <v>99016</v>
      </c>
      <c r="J719" s="4">
        <v>62106</v>
      </c>
      <c r="K719" s="4">
        <v>1782</v>
      </c>
      <c r="L719" s="4">
        <v>3.2</v>
      </c>
      <c r="M719" s="4">
        <v>42</v>
      </c>
      <c r="N719" s="4">
        <v>0</v>
      </c>
      <c r="O719" s="4">
        <v>7.5300000000000006E-2</v>
      </c>
    </row>
    <row r="720" spans="1:15">
      <c r="A720" s="2" t="s">
        <v>867</v>
      </c>
      <c r="B720" s="3">
        <v>46195</v>
      </c>
      <c r="C720" s="2" t="s">
        <v>120</v>
      </c>
      <c r="D720" s="2" t="s">
        <v>121</v>
      </c>
      <c r="E720" s="2" t="s">
        <v>42</v>
      </c>
      <c r="F720" s="2" t="s">
        <v>43</v>
      </c>
      <c r="G720" s="2" t="s">
        <v>35</v>
      </c>
      <c r="H720" s="4">
        <v>106</v>
      </c>
      <c r="I720" s="4">
        <v>210971</v>
      </c>
      <c r="J720" s="4">
        <v>158202</v>
      </c>
      <c r="K720" s="4">
        <v>3797</v>
      </c>
      <c r="L720" s="4">
        <v>1</v>
      </c>
      <c r="M720" s="4">
        <v>47</v>
      </c>
      <c r="N720" s="4">
        <v>1</v>
      </c>
      <c r="O720" s="4">
        <v>7.0400000000000004E-2</v>
      </c>
    </row>
    <row r="721" spans="1:15">
      <c r="A721" s="2" t="s">
        <v>868</v>
      </c>
      <c r="B721" s="3">
        <v>46180</v>
      </c>
      <c r="C721" s="2" t="s">
        <v>83</v>
      </c>
      <c r="D721" s="2" t="s">
        <v>84</v>
      </c>
      <c r="E721" s="2" t="s">
        <v>12</v>
      </c>
      <c r="F721" s="2" t="s">
        <v>20</v>
      </c>
      <c r="G721" s="2" t="s">
        <v>21</v>
      </c>
      <c r="H721" s="4">
        <v>21</v>
      </c>
      <c r="I721" s="4">
        <v>24993</v>
      </c>
      <c r="J721" s="4">
        <v>20073</v>
      </c>
      <c r="K721" s="4">
        <v>750</v>
      </c>
      <c r="L721" s="4">
        <v>2.2999999999999998</v>
      </c>
      <c r="M721" s="4">
        <v>61</v>
      </c>
      <c r="N721" s="4">
        <v>2</v>
      </c>
      <c r="O721" s="4">
        <v>0.1079</v>
      </c>
    </row>
    <row r="722" spans="1:15">
      <c r="A722" s="2" t="s">
        <v>869</v>
      </c>
      <c r="B722" s="3">
        <v>46202</v>
      </c>
      <c r="C722" s="2" t="s">
        <v>18</v>
      </c>
      <c r="D722" s="2" t="s">
        <v>19</v>
      </c>
      <c r="E722" s="2" t="s">
        <v>12</v>
      </c>
      <c r="F722" s="2" t="s">
        <v>20</v>
      </c>
      <c r="G722" s="2" t="s">
        <v>35</v>
      </c>
      <c r="H722" s="4">
        <v>91</v>
      </c>
      <c r="I722" s="4">
        <v>185289</v>
      </c>
      <c r="J722" s="4">
        <v>135815</v>
      </c>
      <c r="K722" s="4">
        <v>5559</v>
      </c>
      <c r="L722" s="4">
        <v>0.7</v>
      </c>
      <c r="M722" s="4">
        <v>57</v>
      </c>
      <c r="N722" s="4">
        <v>0</v>
      </c>
      <c r="O722" s="4">
        <v>5.8599999999999999E-2</v>
      </c>
    </row>
    <row r="723" spans="1:15">
      <c r="A723" s="2" t="s">
        <v>870</v>
      </c>
      <c r="B723" s="3">
        <v>46202</v>
      </c>
      <c r="C723" s="2" t="s">
        <v>64</v>
      </c>
      <c r="D723" s="2" t="s">
        <v>65</v>
      </c>
      <c r="E723" s="2" t="s">
        <v>58</v>
      </c>
      <c r="F723" s="2" t="s">
        <v>59</v>
      </c>
      <c r="G723" s="2" t="s">
        <v>31</v>
      </c>
      <c r="H723" s="4">
        <v>130</v>
      </c>
      <c r="I723" s="4">
        <v>78886</v>
      </c>
      <c r="J723" s="4">
        <v>45419</v>
      </c>
      <c r="K723" s="4">
        <v>1420</v>
      </c>
      <c r="L723" s="4">
        <v>3.5</v>
      </c>
      <c r="M723" s="4">
        <v>49</v>
      </c>
      <c r="N723" s="4">
        <v>4</v>
      </c>
      <c r="O723" s="4">
        <v>4.87E-2</v>
      </c>
    </row>
    <row r="724" spans="1:15">
      <c r="A724" s="2" t="s">
        <v>871</v>
      </c>
      <c r="B724" s="3">
        <v>46180</v>
      </c>
      <c r="C724" s="2" t="s">
        <v>89</v>
      </c>
      <c r="D724" s="2" t="s">
        <v>90</v>
      </c>
      <c r="E724" s="2" t="s">
        <v>72</v>
      </c>
      <c r="F724" s="2" t="s">
        <v>73</v>
      </c>
      <c r="G724" s="2" t="s">
        <v>35</v>
      </c>
      <c r="H724" s="4">
        <v>97</v>
      </c>
      <c r="I724" s="4">
        <v>193628</v>
      </c>
      <c r="J724" s="4">
        <v>144770</v>
      </c>
      <c r="K724" s="4">
        <v>3485</v>
      </c>
      <c r="L724" s="4">
        <v>3</v>
      </c>
      <c r="M724" s="4">
        <v>33</v>
      </c>
      <c r="N724" s="4">
        <v>3</v>
      </c>
      <c r="O724" s="4">
        <v>4.6199999999999998E-2</v>
      </c>
    </row>
  </sheetData>
  <mergeCells count="2">
    <mergeCell ref="A1:O1"/>
    <mergeCell ref="A2:O2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3" customWidth="1"/>
    <col min="2" max="2" width="24" customWidth="1"/>
    <col min="3" max="5" width="14" customWidth="1"/>
    <col min="6" max="6" width="18" customWidth="1"/>
    <col min="7" max="7" width="14" customWidth="1"/>
  </cols>
  <sheetData>
    <row r="1" spans="1:7" ht="27.95" customHeight="1">
      <c r="A1" s="5" t="s">
        <v>872</v>
      </c>
      <c r="B1" s="17"/>
      <c r="C1" s="17"/>
      <c r="D1" s="17"/>
      <c r="E1" s="17"/>
      <c r="F1" s="17"/>
      <c r="G1" s="17"/>
    </row>
    <row r="2" spans="1:7">
      <c r="A2" s="6" t="s">
        <v>873</v>
      </c>
      <c r="B2" s="17"/>
      <c r="C2" s="17"/>
      <c r="D2" s="17"/>
      <c r="E2" s="17"/>
      <c r="F2" s="17"/>
      <c r="G2" s="17"/>
    </row>
    <row r="4" spans="1:7">
      <c r="A4" s="1" t="s">
        <v>4</v>
      </c>
      <c r="B4" s="1" t="s">
        <v>5</v>
      </c>
      <c r="C4" s="1" t="s">
        <v>6</v>
      </c>
      <c r="D4" s="1" t="s">
        <v>874</v>
      </c>
      <c r="E4" s="1" t="s">
        <v>875</v>
      </c>
      <c r="F4" s="1" t="s">
        <v>7</v>
      </c>
      <c r="G4" s="1" t="s">
        <v>876</v>
      </c>
    </row>
    <row r="5" spans="1:7">
      <c r="A5" s="2" t="s">
        <v>132</v>
      </c>
      <c r="B5" s="2" t="s">
        <v>133</v>
      </c>
      <c r="C5" s="2" t="s">
        <v>72</v>
      </c>
      <c r="D5" s="2" t="s">
        <v>877</v>
      </c>
      <c r="E5" s="2" t="s">
        <v>878</v>
      </c>
      <c r="F5" s="2" t="s">
        <v>73</v>
      </c>
      <c r="G5" s="2" t="s">
        <v>879</v>
      </c>
    </row>
    <row r="6" spans="1:7">
      <c r="A6" s="2" t="s">
        <v>236</v>
      </c>
      <c r="B6" s="2" t="s">
        <v>237</v>
      </c>
      <c r="C6" s="2" t="s">
        <v>42</v>
      </c>
      <c r="D6" s="2" t="s">
        <v>877</v>
      </c>
      <c r="E6" s="2" t="s">
        <v>878</v>
      </c>
      <c r="F6" s="2" t="s">
        <v>43</v>
      </c>
      <c r="G6" s="2" t="s">
        <v>879</v>
      </c>
    </row>
    <row r="7" spans="1:7">
      <c r="A7" s="2" t="s">
        <v>50</v>
      </c>
      <c r="B7" s="2" t="s">
        <v>51</v>
      </c>
      <c r="C7" s="2" t="s">
        <v>47</v>
      </c>
      <c r="D7" s="2" t="s">
        <v>880</v>
      </c>
      <c r="E7" s="2" t="s">
        <v>881</v>
      </c>
      <c r="F7" s="2" t="s">
        <v>48</v>
      </c>
      <c r="G7" s="2" t="s">
        <v>882</v>
      </c>
    </row>
    <row r="8" spans="1:7">
      <c r="A8" s="2" t="s">
        <v>198</v>
      </c>
      <c r="B8" s="2" t="s">
        <v>199</v>
      </c>
      <c r="C8" s="2" t="s">
        <v>72</v>
      </c>
      <c r="D8" s="2" t="s">
        <v>883</v>
      </c>
      <c r="E8" s="2" t="s">
        <v>878</v>
      </c>
      <c r="F8" s="2" t="s">
        <v>73</v>
      </c>
      <c r="G8" s="2" t="s">
        <v>879</v>
      </c>
    </row>
    <row r="9" spans="1:7">
      <c r="A9" s="2" t="s">
        <v>283</v>
      </c>
      <c r="B9" s="2" t="s">
        <v>284</v>
      </c>
      <c r="C9" s="2" t="s">
        <v>42</v>
      </c>
      <c r="D9" s="2" t="s">
        <v>884</v>
      </c>
      <c r="E9" s="2" t="s">
        <v>878</v>
      </c>
      <c r="F9" s="2" t="s">
        <v>43</v>
      </c>
      <c r="G9" s="2" t="s">
        <v>879</v>
      </c>
    </row>
    <row r="10" spans="1:7">
      <c r="A10" s="2" t="s">
        <v>168</v>
      </c>
      <c r="B10" s="2" t="s">
        <v>169</v>
      </c>
      <c r="C10" s="2" t="s">
        <v>58</v>
      </c>
      <c r="D10" s="2" t="s">
        <v>880</v>
      </c>
      <c r="E10" s="2" t="s">
        <v>885</v>
      </c>
      <c r="F10" s="2" t="s">
        <v>59</v>
      </c>
      <c r="G10" s="2" t="s">
        <v>886</v>
      </c>
    </row>
    <row r="11" spans="1:7">
      <c r="A11" s="2" t="s">
        <v>67</v>
      </c>
      <c r="B11" s="2" t="s">
        <v>68</v>
      </c>
      <c r="C11" s="2" t="s">
        <v>42</v>
      </c>
      <c r="D11" s="2" t="s">
        <v>887</v>
      </c>
      <c r="E11" s="2" t="s">
        <v>878</v>
      </c>
      <c r="F11" s="2" t="s">
        <v>43</v>
      </c>
      <c r="G11" s="2" t="s">
        <v>879</v>
      </c>
    </row>
    <row r="12" spans="1:7">
      <c r="A12" s="2" t="s">
        <v>64</v>
      </c>
      <c r="B12" s="2" t="s">
        <v>65</v>
      </c>
      <c r="C12" s="2" t="s">
        <v>58</v>
      </c>
      <c r="D12" s="2" t="s">
        <v>887</v>
      </c>
      <c r="E12" s="2" t="s">
        <v>885</v>
      </c>
      <c r="F12" s="2" t="s">
        <v>59</v>
      </c>
      <c r="G12" s="2" t="s">
        <v>886</v>
      </c>
    </row>
    <row r="13" spans="1:7">
      <c r="A13" s="2" t="s">
        <v>45</v>
      </c>
      <c r="B13" s="2" t="s">
        <v>46</v>
      </c>
      <c r="C13" s="2" t="s">
        <v>47</v>
      </c>
      <c r="D13" s="2" t="s">
        <v>887</v>
      </c>
      <c r="E13" s="2" t="s">
        <v>881</v>
      </c>
      <c r="F13" s="2" t="s">
        <v>48</v>
      </c>
      <c r="G13" s="2" t="s">
        <v>882</v>
      </c>
    </row>
    <row r="14" spans="1:7">
      <c r="A14" s="2" t="s">
        <v>203</v>
      </c>
      <c r="B14" s="2" t="s">
        <v>204</v>
      </c>
      <c r="C14" s="2" t="s">
        <v>29</v>
      </c>
      <c r="D14" s="2" t="s">
        <v>883</v>
      </c>
      <c r="E14" s="2" t="s">
        <v>885</v>
      </c>
      <c r="F14" s="2" t="s">
        <v>30</v>
      </c>
      <c r="G14" s="2" t="s">
        <v>886</v>
      </c>
    </row>
    <row r="15" spans="1:7">
      <c r="A15" s="2" t="s">
        <v>152</v>
      </c>
      <c r="B15" s="2" t="s">
        <v>153</v>
      </c>
      <c r="C15" s="2" t="s">
        <v>72</v>
      </c>
      <c r="D15" s="2" t="s">
        <v>883</v>
      </c>
      <c r="E15" s="2" t="s">
        <v>878</v>
      </c>
      <c r="F15" s="2" t="s">
        <v>73</v>
      </c>
      <c r="G15" s="2" t="s">
        <v>879</v>
      </c>
    </row>
    <row r="16" spans="1:7">
      <c r="A16" s="2" t="s">
        <v>323</v>
      </c>
      <c r="B16" s="2" t="s">
        <v>324</v>
      </c>
      <c r="C16" s="2" t="s">
        <v>29</v>
      </c>
      <c r="D16" s="2" t="s">
        <v>880</v>
      </c>
      <c r="E16" s="2" t="s">
        <v>885</v>
      </c>
      <c r="F16" s="2" t="s">
        <v>30</v>
      </c>
      <c r="G16" s="2" t="s">
        <v>886</v>
      </c>
    </row>
    <row r="17" spans="1:7">
      <c r="A17" s="2" t="s">
        <v>99</v>
      </c>
      <c r="B17" s="2" t="s">
        <v>100</v>
      </c>
      <c r="C17" s="2" t="s">
        <v>29</v>
      </c>
      <c r="D17" s="2" t="s">
        <v>877</v>
      </c>
      <c r="E17" s="2" t="s">
        <v>885</v>
      </c>
      <c r="F17" s="2" t="s">
        <v>30</v>
      </c>
      <c r="G17" s="2" t="s">
        <v>886</v>
      </c>
    </row>
    <row r="18" spans="1:7">
      <c r="A18" s="2" t="s">
        <v>89</v>
      </c>
      <c r="B18" s="2" t="s">
        <v>90</v>
      </c>
      <c r="C18" s="2" t="s">
        <v>72</v>
      </c>
      <c r="D18" s="2" t="s">
        <v>877</v>
      </c>
      <c r="E18" s="2" t="s">
        <v>878</v>
      </c>
      <c r="F18" s="2" t="s">
        <v>73</v>
      </c>
      <c r="G18" s="2" t="s">
        <v>879</v>
      </c>
    </row>
    <row r="19" spans="1:7">
      <c r="A19" s="2" t="s">
        <v>272</v>
      </c>
      <c r="B19" s="2" t="s">
        <v>273</v>
      </c>
      <c r="C19" s="2" t="s">
        <v>29</v>
      </c>
      <c r="D19" s="2" t="s">
        <v>883</v>
      </c>
      <c r="E19" s="2" t="s">
        <v>885</v>
      </c>
      <c r="F19" s="2" t="s">
        <v>30</v>
      </c>
      <c r="G19" s="2" t="s">
        <v>886</v>
      </c>
    </row>
    <row r="20" spans="1:7">
      <c r="A20" s="2" t="s">
        <v>18</v>
      </c>
      <c r="B20" s="2" t="s">
        <v>19</v>
      </c>
      <c r="C20" s="2" t="s">
        <v>12</v>
      </c>
      <c r="D20" s="2" t="s">
        <v>884</v>
      </c>
      <c r="E20" s="2" t="s">
        <v>881</v>
      </c>
      <c r="F20" s="2" t="s">
        <v>20</v>
      </c>
      <c r="G20" s="2" t="s">
        <v>882</v>
      </c>
    </row>
    <row r="21" spans="1:7">
      <c r="A21" s="2" t="s">
        <v>37</v>
      </c>
      <c r="B21" s="2" t="s">
        <v>38</v>
      </c>
      <c r="C21" s="2" t="s">
        <v>29</v>
      </c>
      <c r="D21" s="2" t="s">
        <v>880</v>
      </c>
      <c r="E21" s="2" t="s">
        <v>885</v>
      </c>
      <c r="F21" s="2" t="s">
        <v>30</v>
      </c>
      <c r="G21" s="2" t="s">
        <v>886</v>
      </c>
    </row>
    <row r="22" spans="1:7">
      <c r="A22" s="2" t="s">
        <v>27</v>
      </c>
      <c r="B22" s="2" t="s">
        <v>28</v>
      </c>
      <c r="C22" s="2" t="s">
        <v>29</v>
      </c>
      <c r="D22" s="2" t="s">
        <v>877</v>
      </c>
      <c r="E22" s="2" t="s">
        <v>885</v>
      </c>
      <c r="F22" s="2" t="s">
        <v>30</v>
      </c>
      <c r="G22" s="2" t="s">
        <v>886</v>
      </c>
    </row>
    <row r="23" spans="1:7">
      <c r="A23" s="2" t="s">
        <v>114</v>
      </c>
      <c r="B23" s="2" t="s">
        <v>115</v>
      </c>
      <c r="C23" s="2" t="s">
        <v>72</v>
      </c>
      <c r="D23" s="2" t="s">
        <v>887</v>
      </c>
      <c r="E23" s="2" t="s">
        <v>878</v>
      </c>
      <c r="F23" s="2" t="s">
        <v>73</v>
      </c>
      <c r="G23" s="2" t="s">
        <v>879</v>
      </c>
    </row>
    <row r="24" spans="1:7">
      <c r="A24" s="2" t="s">
        <v>105</v>
      </c>
      <c r="B24" s="2" t="s">
        <v>106</v>
      </c>
      <c r="C24" s="2" t="s">
        <v>12</v>
      </c>
      <c r="D24" s="2" t="s">
        <v>884</v>
      </c>
      <c r="E24" s="2" t="s">
        <v>881</v>
      </c>
      <c r="F24" s="2" t="s">
        <v>20</v>
      </c>
      <c r="G24" s="2" t="s">
        <v>882</v>
      </c>
    </row>
    <row r="25" spans="1:7">
      <c r="A25" s="2" t="s">
        <v>209</v>
      </c>
      <c r="B25" s="2" t="s">
        <v>210</v>
      </c>
      <c r="C25" s="2" t="s">
        <v>58</v>
      </c>
      <c r="D25" s="2" t="s">
        <v>877</v>
      </c>
      <c r="E25" s="2" t="s">
        <v>885</v>
      </c>
      <c r="F25" s="2" t="s">
        <v>59</v>
      </c>
      <c r="G25" s="2" t="s">
        <v>886</v>
      </c>
    </row>
    <row r="26" spans="1:7">
      <c r="A26" s="2" t="s">
        <v>144</v>
      </c>
      <c r="B26" s="2" t="s">
        <v>145</v>
      </c>
      <c r="C26" s="2" t="s">
        <v>42</v>
      </c>
      <c r="D26" s="2" t="s">
        <v>884</v>
      </c>
      <c r="E26" s="2" t="s">
        <v>878</v>
      </c>
      <c r="F26" s="2" t="s">
        <v>43</v>
      </c>
      <c r="G26" s="2" t="s">
        <v>879</v>
      </c>
    </row>
    <row r="27" spans="1:7">
      <c r="A27" s="2" t="s">
        <v>93</v>
      </c>
      <c r="B27" s="2" t="s">
        <v>94</v>
      </c>
      <c r="C27" s="2" t="s">
        <v>72</v>
      </c>
      <c r="D27" s="2" t="s">
        <v>880</v>
      </c>
      <c r="E27" s="2" t="s">
        <v>878</v>
      </c>
      <c r="F27" s="2" t="s">
        <v>73</v>
      </c>
      <c r="G27" s="2" t="s">
        <v>879</v>
      </c>
    </row>
    <row r="28" spans="1:7">
      <c r="A28" s="2" t="s">
        <v>78</v>
      </c>
      <c r="B28" s="2" t="s">
        <v>79</v>
      </c>
      <c r="C28" s="2" t="s">
        <v>47</v>
      </c>
      <c r="D28" s="2" t="s">
        <v>884</v>
      </c>
      <c r="E28" s="2" t="s">
        <v>881</v>
      </c>
      <c r="F28" s="2" t="s">
        <v>48</v>
      </c>
      <c r="G28" s="2" t="s">
        <v>882</v>
      </c>
    </row>
    <row r="29" spans="1:7">
      <c r="A29" s="2" t="s">
        <v>40</v>
      </c>
      <c r="B29" s="2" t="s">
        <v>41</v>
      </c>
      <c r="C29" s="2" t="s">
        <v>42</v>
      </c>
      <c r="D29" s="2" t="s">
        <v>883</v>
      </c>
      <c r="E29" s="2" t="s">
        <v>878</v>
      </c>
      <c r="F29" s="2" t="s">
        <v>43</v>
      </c>
      <c r="G29" s="2" t="s">
        <v>879</v>
      </c>
    </row>
    <row r="30" spans="1:7">
      <c r="A30" s="2" t="s">
        <v>162</v>
      </c>
      <c r="B30" s="2" t="s">
        <v>163</v>
      </c>
      <c r="C30" s="2" t="s">
        <v>29</v>
      </c>
      <c r="D30" s="2" t="s">
        <v>887</v>
      </c>
      <c r="E30" s="2" t="s">
        <v>885</v>
      </c>
      <c r="F30" s="2" t="s">
        <v>30</v>
      </c>
      <c r="G30" s="2" t="s">
        <v>886</v>
      </c>
    </row>
    <row r="31" spans="1:7">
      <c r="A31" s="2" t="s">
        <v>212</v>
      </c>
      <c r="B31" s="2" t="s">
        <v>213</v>
      </c>
      <c r="C31" s="2" t="s">
        <v>58</v>
      </c>
      <c r="D31" s="2" t="s">
        <v>884</v>
      </c>
      <c r="E31" s="2" t="s">
        <v>885</v>
      </c>
      <c r="F31" s="2" t="s">
        <v>59</v>
      </c>
      <c r="G31" s="2" t="s">
        <v>886</v>
      </c>
    </row>
    <row r="32" spans="1:7">
      <c r="A32" s="2" t="s">
        <v>190</v>
      </c>
      <c r="B32" s="2" t="s">
        <v>191</v>
      </c>
      <c r="C32" s="2" t="s">
        <v>12</v>
      </c>
      <c r="D32" s="2" t="s">
        <v>877</v>
      </c>
      <c r="E32" s="2" t="s">
        <v>881</v>
      </c>
      <c r="F32" s="2" t="s">
        <v>20</v>
      </c>
      <c r="G32" s="2" t="s">
        <v>882</v>
      </c>
    </row>
    <row r="33" spans="1:7">
      <c r="A33" s="2" t="s">
        <v>206</v>
      </c>
      <c r="B33" s="2" t="s">
        <v>207</v>
      </c>
      <c r="C33" s="2" t="s">
        <v>72</v>
      </c>
      <c r="D33" s="2" t="s">
        <v>887</v>
      </c>
      <c r="E33" s="2" t="s">
        <v>878</v>
      </c>
      <c r="F33" s="2" t="s">
        <v>73</v>
      </c>
      <c r="G33" s="2" t="s">
        <v>879</v>
      </c>
    </row>
    <row r="34" spans="1:7">
      <c r="A34" s="2" t="s">
        <v>102</v>
      </c>
      <c r="B34" s="2" t="s">
        <v>103</v>
      </c>
      <c r="C34" s="2" t="s">
        <v>29</v>
      </c>
      <c r="D34" s="2" t="s">
        <v>887</v>
      </c>
      <c r="E34" s="2" t="s">
        <v>885</v>
      </c>
      <c r="F34" s="2" t="s">
        <v>30</v>
      </c>
      <c r="G34" s="2" t="s">
        <v>886</v>
      </c>
    </row>
    <row r="35" spans="1:7">
      <c r="A35" s="2" t="s">
        <v>33</v>
      </c>
      <c r="B35" s="2" t="s">
        <v>34</v>
      </c>
      <c r="C35" s="2" t="s">
        <v>12</v>
      </c>
      <c r="D35" s="2" t="s">
        <v>883</v>
      </c>
      <c r="E35" s="2" t="s">
        <v>881</v>
      </c>
      <c r="F35" s="2" t="s">
        <v>20</v>
      </c>
      <c r="G35" s="2" t="s">
        <v>882</v>
      </c>
    </row>
    <row r="36" spans="1:7">
      <c r="A36" s="2" t="s">
        <v>239</v>
      </c>
      <c r="B36" s="2" t="s">
        <v>240</v>
      </c>
      <c r="C36" s="2" t="s">
        <v>72</v>
      </c>
      <c r="D36" s="2" t="s">
        <v>884</v>
      </c>
      <c r="E36" s="2" t="s">
        <v>878</v>
      </c>
      <c r="F36" s="2" t="s">
        <v>73</v>
      </c>
      <c r="G36" s="2" t="s">
        <v>879</v>
      </c>
    </row>
    <row r="37" spans="1:7">
      <c r="A37" s="2" t="s">
        <v>117</v>
      </c>
      <c r="B37" s="2" t="s">
        <v>118</v>
      </c>
      <c r="C37" s="2" t="s">
        <v>42</v>
      </c>
      <c r="D37" s="2" t="s">
        <v>887</v>
      </c>
      <c r="E37" s="2" t="s">
        <v>878</v>
      </c>
      <c r="F37" s="2" t="s">
        <v>43</v>
      </c>
      <c r="G37" s="2" t="s">
        <v>879</v>
      </c>
    </row>
    <row r="38" spans="1:7">
      <c r="A38" s="2" t="s">
        <v>232</v>
      </c>
      <c r="B38" s="2" t="s">
        <v>233</v>
      </c>
      <c r="C38" s="2" t="s">
        <v>47</v>
      </c>
      <c r="D38" s="2" t="s">
        <v>877</v>
      </c>
      <c r="E38" s="2" t="s">
        <v>881</v>
      </c>
      <c r="F38" s="2" t="s">
        <v>48</v>
      </c>
      <c r="G38" s="2" t="s">
        <v>882</v>
      </c>
    </row>
    <row r="39" spans="1:7">
      <c r="A39" s="2" t="s">
        <v>140</v>
      </c>
      <c r="B39" s="2" t="s">
        <v>141</v>
      </c>
      <c r="C39" s="2" t="s">
        <v>42</v>
      </c>
      <c r="D39" s="2" t="s">
        <v>880</v>
      </c>
      <c r="E39" s="2" t="s">
        <v>878</v>
      </c>
      <c r="F39" s="2" t="s">
        <v>43</v>
      </c>
      <c r="G39" s="2" t="s">
        <v>879</v>
      </c>
    </row>
    <row r="40" spans="1:7">
      <c r="A40" s="2" t="s">
        <v>129</v>
      </c>
      <c r="B40" s="2" t="s">
        <v>130</v>
      </c>
      <c r="C40" s="2" t="s">
        <v>58</v>
      </c>
      <c r="D40" s="2" t="s">
        <v>883</v>
      </c>
      <c r="E40" s="2" t="s">
        <v>885</v>
      </c>
      <c r="F40" s="2" t="s">
        <v>59</v>
      </c>
      <c r="G40" s="2" t="s">
        <v>886</v>
      </c>
    </row>
    <row r="41" spans="1:7">
      <c r="A41" s="2" t="s">
        <v>159</v>
      </c>
      <c r="B41" s="2" t="s">
        <v>160</v>
      </c>
      <c r="C41" s="2" t="s">
        <v>47</v>
      </c>
      <c r="D41" s="2" t="s">
        <v>883</v>
      </c>
      <c r="E41" s="2" t="s">
        <v>881</v>
      </c>
      <c r="F41" s="2" t="s">
        <v>48</v>
      </c>
      <c r="G41" s="2" t="s">
        <v>882</v>
      </c>
    </row>
    <row r="42" spans="1:7">
      <c r="A42" s="2" t="s">
        <v>53</v>
      </c>
      <c r="B42" s="2" t="s">
        <v>54</v>
      </c>
      <c r="C42" s="2" t="s">
        <v>12</v>
      </c>
      <c r="D42" s="2" t="s">
        <v>887</v>
      </c>
      <c r="E42" s="2" t="s">
        <v>881</v>
      </c>
      <c r="F42" s="2" t="s">
        <v>20</v>
      </c>
      <c r="G42" s="2" t="s">
        <v>882</v>
      </c>
    </row>
    <row r="43" spans="1:7">
      <c r="A43" s="2" t="s">
        <v>156</v>
      </c>
      <c r="B43" s="2" t="s">
        <v>157</v>
      </c>
      <c r="C43" s="2" t="s">
        <v>12</v>
      </c>
      <c r="D43" s="2" t="s">
        <v>883</v>
      </c>
      <c r="E43" s="2" t="s">
        <v>881</v>
      </c>
      <c r="F43" s="2" t="s">
        <v>20</v>
      </c>
      <c r="G43" s="2" t="s">
        <v>882</v>
      </c>
    </row>
    <row r="44" spans="1:7">
      <c r="A44" s="2" t="s">
        <v>172</v>
      </c>
      <c r="B44" s="2" t="s">
        <v>173</v>
      </c>
      <c r="C44" s="2" t="s">
        <v>47</v>
      </c>
      <c r="D44" s="2" t="s">
        <v>880</v>
      </c>
      <c r="E44" s="2" t="s">
        <v>881</v>
      </c>
      <c r="F44" s="2" t="s">
        <v>48</v>
      </c>
      <c r="G44" s="2" t="s">
        <v>882</v>
      </c>
    </row>
    <row r="45" spans="1:7">
      <c r="A45" s="2" t="s">
        <v>123</v>
      </c>
      <c r="B45" s="2" t="s">
        <v>124</v>
      </c>
      <c r="C45" s="2" t="s">
        <v>47</v>
      </c>
      <c r="D45" s="2" t="s">
        <v>884</v>
      </c>
      <c r="E45" s="2" t="s">
        <v>881</v>
      </c>
      <c r="F45" s="2" t="s">
        <v>48</v>
      </c>
      <c r="G45" s="2" t="s">
        <v>882</v>
      </c>
    </row>
    <row r="46" spans="1:7">
      <c r="A46" s="2" t="s">
        <v>126</v>
      </c>
      <c r="B46" s="2" t="s">
        <v>127</v>
      </c>
      <c r="C46" s="2" t="s">
        <v>58</v>
      </c>
      <c r="D46" s="2" t="s">
        <v>883</v>
      </c>
      <c r="E46" s="2" t="s">
        <v>885</v>
      </c>
      <c r="F46" s="2" t="s">
        <v>59</v>
      </c>
      <c r="G46" s="2" t="s">
        <v>886</v>
      </c>
    </row>
    <row r="47" spans="1:7">
      <c r="A47" s="2" t="s">
        <v>75</v>
      </c>
      <c r="B47" s="2" t="s">
        <v>76</v>
      </c>
      <c r="C47" s="2" t="s">
        <v>42</v>
      </c>
      <c r="D47" s="2" t="s">
        <v>883</v>
      </c>
      <c r="E47" s="2" t="s">
        <v>878</v>
      </c>
      <c r="F47" s="2" t="s">
        <v>43</v>
      </c>
      <c r="G47" s="2" t="s">
        <v>879</v>
      </c>
    </row>
    <row r="48" spans="1:7">
      <c r="A48" s="2" t="s">
        <v>242</v>
      </c>
      <c r="B48" s="2" t="s">
        <v>243</v>
      </c>
      <c r="C48" s="2" t="s">
        <v>47</v>
      </c>
      <c r="D48" s="2" t="s">
        <v>883</v>
      </c>
      <c r="E48" s="2" t="s">
        <v>881</v>
      </c>
      <c r="F48" s="2" t="s">
        <v>48</v>
      </c>
      <c r="G48" s="2" t="s">
        <v>882</v>
      </c>
    </row>
    <row r="49" spans="1:7">
      <c r="A49" s="2" t="s">
        <v>70</v>
      </c>
      <c r="B49" s="2" t="s">
        <v>71</v>
      </c>
      <c r="C49" s="2" t="s">
        <v>72</v>
      </c>
      <c r="D49" s="2" t="s">
        <v>880</v>
      </c>
      <c r="E49" s="2" t="s">
        <v>878</v>
      </c>
      <c r="F49" s="2" t="s">
        <v>73</v>
      </c>
      <c r="G49" s="2" t="s">
        <v>879</v>
      </c>
    </row>
    <row r="50" spans="1:7">
      <c r="A50" s="2" t="s">
        <v>56</v>
      </c>
      <c r="B50" s="2" t="s">
        <v>57</v>
      </c>
      <c r="C50" s="2" t="s">
        <v>58</v>
      </c>
      <c r="D50" s="2" t="s">
        <v>887</v>
      </c>
      <c r="E50" s="2" t="s">
        <v>885</v>
      </c>
      <c r="F50" s="2" t="s">
        <v>59</v>
      </c>
      <c r="G50" s="2" t="s">
        <v>886</v>
      </c>
    </row>
    <row r="51" spans="1:7">
      <c r="A51" s="2" t="s">
        <v>382</v>
      </c>
      <c r="B51" s="2" t="s">
        <v>383</v>
      </c>
      <c r="C51" s="2" t="s">
        <v>58</v>
      </c>
      <c r="D51" s="2" t="s">
        <v>880</v>
      </c>
      <c r="E51" s="2" t="s">
        <v>885</v>
      </c>
      <c r="F51" s="2" t="s">
        <v>59</v>
      </c>
      <c r="G51" s="2" t="s">
        <v>886</v>
      </c>
    </row>
    <row r="52" spans="1:7">
      <c r="A52" s="2" t="s">
        <v>364</v>
      </c>
      <c r="B52" s="2" t="s">
        <v>365</v>
      </c>
      <c r="C52" s="2" t="s">
        <v>29</v>
      </c>
      <c r="D52" s="2" t="s">
        <v>884</v>
      </c>
      <c r="E52" s="2" t="s">
        <v>885</v>
      </c>
      <c r="F52" s="2" t="s">
        <v>30</v>
      </c>
      <c r="G52" s="2" t="s">
        <v>886</v>
      </c>
    </row>
    <row r="53" spans="1:7">
      <c r="A53" s="2" t="s">
        <v>83</v>
      </c>
      <c r="B53" s="2" t="s">
        <v>84</v>
      </c>
      <c r="C53" s="2" t="s">
        <v>12</v>
      </c>
      <c r="D53" s="2" t="s">
        <v>880</v>
      </c>
      <c r="E53" s="2" t="s">
        <v>881</v>
      </c>
      <c r="F53" s="2" t="s">
        <v>20</v>
      </c>
      <c r="G53" s="2" t="s">
        <v>882</v>
      </c>
    </row>
    <row r="54" spans="1:7">
      <c r="A54" s="2" t="s">
        <v>256</v>
      </c>
      <c r="B54" s="2" t="s">
        <v>257</v>
      </c>
      <c r="C54" s="2" t="s">
        <v>58</v>
      </c>
      <c r="D54" s="2" t="s">
        <v>877</v>
      </c>
      <c r="E54" s="2" t="s">
        <v>885</v>
      </c>
      <c r="F54" s="2" t="s">
        <v>59</v>
      </c>
      <c r="G54" s="2" t="s">
        <v>886</v>
      </c>
    </row>
    <row r="55" spans="1:7">
      <c r="A55" s="2" t="s">
        <v>178</v>
      </c>
      <c r="B55" s="2" t="s">
        <v>179</v>
      </c>
      <c r="C55" s="2" t="s">
        <v>12</v>
      </c>
      <c r="D55" s="2" t="s">
        <v>880</v>
      </c>
      <c r="E55" s="2" t="s">
        <v>881</v>
      </c>
      <c r="F55" s="2" t="s">
        <v>20</v>
      </c>
      <c r="G55" s="2" t="s">
        <v>882</v>
      </c>
    </row>
    <row r="56" spans="1:7">
      <c r="A56" s="2" t="s">
        <v>23</v>
      </c>
      <c r="B56" s="2" t="s">
        <v>24</v>
      </c>
      <c r="C56" s="2" t="s">
        <v>12</v>
      </c>
      <c r="D56" s="2" t="s">
        <v>887</v>
      </c>
      <c r="E56" s="2" t="s">
        <v>881</v>
      </c>
      <c r="F56" s="2" t="s">
        <v>20</v>
      </c>
      <c r="G56" s="2" t="s">
        <v>882</v>
      </c>
    </row>
    <row r="57" spans="1:7">
      <c r="A57" s="2" t="s">
        <v>86</v>
      </c>
      <c r="B57" s="2" t="s">
        <v>87</v>
      </c>
      <c r="C57" s="2" t="s">
        <v>47</v>
      </c>
      <c r="D57" s="2" t="s">
        <v>887</v>
      </c>
      <c r="E57" s="2" t="s">
        <v>881</v>
      </c>
      <c r="F57" s="2" t="s">
        <v>48</v>
      </c>
      <c r="G57" s="2" t="s">
        <v>882</v>
      </c>
    </row>
    <row r="58" spans="1:7">
      <c r="A58" s="2" t="s">
        <v>250</v>
      </c>
      <c r="B58" s="2" t="s">
        <v>251</v>
      </c>
      <c r="C58" s="2" t="s">
        <v>58</v>
      </c>
      <c r="D58" s="2" t="s">
        <v>884</v>
      </c>
      <c r="E58" s="2" t="s">
        <v>885</v>
      </c>
      <c r="F58" s="2" t="s">
        <v>59</v>
      </c>
      <c r="G58" s="2" t="s">
        <v>886</v>
      </c>
    </row>
    <row r="59" spans="1:7">
      <c r="A59" s="2" t="s">
        <v>120</v>
      </c>
      <c r="B59" s="2" t="s">
        <v>121</v>
      </c>
      <c r="C59" s="2" t="s">
        <v>42</v>
      </c>
      <c r="D59" s="2" t="s">
        <v>880</v>
      </c>
      <c r="E59" s="2" t="s">
        <v>878</v>
      </c>
      <c r="F59" s="2" t="s">
        <v>43</v>
      </c>
      <c r="G59" s="2" t="s">
        <v>879</v>
      </c>
    </row>
    <row r="60" spans="1:7">
      <c r="A60" s="2" t="s">
        <v>108</v>
      </c>
      <c r="B60" s="2" t="s">
        <v>109</v>
      </c>
      <c r="C60" s="2" t="s">
        <v>42</v>
      </c>
      <c r="D60" s="2" t="s">
        <v>877</v>
      </c>
      <c r="E60" s="2" t="s">
        <v>878</v>
      </c>
      <c r="F60" s="2" t="s">
        <v>43</v>
      </c>
      <c r="G60" s="2" t="s">
        <v>879</v>
      </c>
    </row>
    <row r="61" spans="1:7">
      <c r="A61" s="2" t="s">
        <v>219</v>
      </c>
      <c r="B61" s="2" t="s">
        <v>220</v>
      </c>
      <c r="C61" s="2" t="s">
        <v>12</v>
      </c>
      <c r="D61" s="2" t="s">
        <v>877</v>
      </c>
      <c r="E61" s="2" t="s">
        <v>881</v>
      </c>
      <c r="F61" s="2" t="s">
        <v>20</v>
      </c>
      <c r="G61" s="2" t="s">
        <v>882</v>
      </c>
    </row>
    <row r="62" spans="1:7">
      <c r="A62" s="2" t="s">
        <v>61</v>
      </c>
      <c r="B62" s="2" t="s">
        <v>62</v>
      </c>
      <c r="C62" s="2" t="s">
        <v>29</v>
      </c>
      <c r="D62" s="2" t="s">
        <v>884</v>
      </c>
      <c r="E62" s="2" t="s">
        <v>885</v>
      </c>
      <c r="F62" s="2" t="s">
        <v>30</v>
      </c>
      <c r="G62" s="2" t="s">
        <v>886</v>
      </c>
    </row>
    <row r="63" spans="1:7">
      <c r="A63" s="2" t="s">
        <v>147</v>
      </c>
      <c r="B63" s="2" t="s">
        <v>148</v>
      </c>
      <c r="C63" s="2" t="s">
        <v>47</v>
      </c>
      <c r="D63" s="2" t="s">
        <v>877</v>
      </c>
      <c r="E63" s="2" t="s">
        <v>881</v>
      </c>
      <c r="F63" s="2" t="s">
        <v>48</v>
      </c>
      <c r="G63" s="2" t="s">
        <v>882</v>
      </c>
    </row>
    <row r="64" spans="1:7">
      <c r="A64" s="2" t="s">
        <v>135</v>
      </c>
      <c r="B64" s="2" t="s">
        <v>136</v>
      </c>
      <c r="C64" s="2" t="s">
        <v>72</v>
      </c>
      <c r="D64" s="2" t="s">
        <v>884</v>
      </c>
      <c r="E64" s="2" t="s">
        <v>878</v>
      </c>
      <c r="F64" s="2" t="s">
        <v>73</v>
      </c>
      <c r="G64" s="2" t="s">
        <v>879</v>
      </c>
    </row>
  </sheetData>
  <mergeCells count="2">
    <mergeCell ref="A2:G2"/>
    <mergeCell ref="A1:G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7" customWidth="1"/>
    <col min="2" max="2" width="95" customWidth="1"/>
  </cols>
  <sheetData>
    <row r="1" spans="1:2" ht="27.95" customHeight="1">
      <c r="A1" s="5" t="s">
        <v>888</v>
      </c>
      <c r="B1" s="17"/>
    </row>
    <row r="2" spans="1:2">
      <c r="A2" s="6" t="s">
        <v>889</v>
      </c>
      <c r="B2" s="17"/>
    </row>
    <row r="4" spans="1:2">
      <c r="A4" s="1" t="s">
        <v>890</v>
      </c>
      <c r="B4" s="1" t="s">
        <v>891</v>
      </c>
    </row>
    <row r="5" spans="1:2">
      <c r="A5" s="2" t="s">
        <v>892</v>
      </c>
      <c r="B5" s="2" t="s">
        <v>893</v>
      </c>
    </row>
    <row r="6" spans="1:2">
      <c r="A6" s="2" t="s">
        <v>894</v>
      </c>
      <c r="B6" s="2" t="s">
        <v>895</v>
      </c>
    </row>
    <row r="7" spans="1:2">
      <c r="A7" s="2" t="s">
        <v>896</v>
      </c>
      <c r="B7" s="2" t="s">
        <v>897</v>
      </c>
    </row>
    <row r="8" spans="1:2">
      <c r="A8" s="2" t="s">
        <v>898</v>
      </c>
      <c r="B8" s="2" t="s">
        <v>899</v>
      </c>
    </row>
    <row r="9" spans="1:2">
      <c r="A9" s="2" t="s">
        <v>900</v>
      </c>
      <c r="B9" s="2" t="s">
        <v>901</v>
      </c>
    </row>
  </sheetData>
  <mergeCells count="2">
    <mergeCell ref="A2:B2"/>
    <mergeCell ref="A1:B1"/>
  </mergeCells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17"/>
  <sheetViews>
    <sheetView showGridLines="0" tabSelected="1" workbookViewId="0">
      <selection sqref="A1:R1"/>
    </sheetView>
  </sheetViews>
  <sheetFormatPr defaultRowHeight="15"/>
  <cols>
    <col min="1" max="1" width="15.28515625" customWidth="1"/>
    <col min="2" max="2" width="28.5703125" customWidth="1"/>
    <col min="3" max="4" width="15.28515625" customWidth="1"/>
    <col min="5" max="5" width="17.140625" customWidth="1"/>
    <col min="6" max="6" width="15.28515625" customWidth="1"/>
    <col min="7" max="7" width="21" customWidth="1"/>
    <col min="8" max="9" width="16.140625" customWidth="1"/>
    <col min="10" max="16" width="19" customWidth="1"/>
    <col min="17" max="18" width="18.140625" customWidth="1"/>
    <col min="19" max="19" width="13.28515625" customWidth="1"/>
    <col min="20" max="20" width="36.140625" customWidth="1"/>
  </cols>
  <sheetData>
    <row r="1" spans="1:20" ht="21">
      <c r="A1" s="18" t="s">
        <v>902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0">
      <c r="A2" s="20" t="s">
        <v>903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20">
      <c r="A4" s="9" t="s">
        <v>4</v>
      </c>
      <c r="B4" s="9" t="s">
        <v>5</v>
      </c>
      <c r="C4" s="9" t="s">
        <v>6</v>
      </c>
      <c r="D4" s="9" t="s">
        <v>874</v>
      </c>
      <c r="E4" s="9" t="s">
        <v>875</v>
      </c>
      <c r="F4" s="9" t="s">
        <v>876</v>
      </c>
      <c r="G4" s="9" t="s">
        <v>7</v>
      </c>
      <c r="H4" s="9" t="s">
        <v>904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905</v>
      </c>
      <c r="N4" s="9" t="s">
        <v>906</v>
      </c>
      <c r="O4" s="9" t="s">
        <v>907</v>
      </c>
      <c r="P4" s="9" t="s">
        <v>908</v>
      </c>
      <c r="Q4" s="9" t="s">
        <v>909</v>
      </c>
      <c r="R4" s="9" t="s">
        <v>910</v>
      </c>
      <c r="S4" s="9" t="s">
        <v>900</v>
      </c>
      <c r="T4" s="9" t="s">
        <v>911</v>
      </c>
    </row>
    <row r="5" spans="1:20">
      <c r="A5" t="s">
        <v>256</v>
      </c>
      <c r="B5" t="s">
        <v>257</v>
      </c>
      <c r="C5" t="s">
        <v>58</v>
      </c>
      <c r="D5" t="s">
        <v>877</v>
      </c>
      <c r="E5" t="s">
        <v>885</v>
      </c>
      <c r="F5" t="s">
        <v>886</v>
      </c>
      <c r="G5" t="s">
        <v>59</v>
      </c>
      <c r="H5" s="13">
        <f>COUNTIF(MusteriSiparisleri[Müşteri No],A5)</f>
        <v>17</v>
      </c>
      <c r="I5" s="13">
        <f>SUMIF(MusteriSiparisleri[Müşteri No],A5,MusteriSiparisleri[Satılan Adet])</f>
        <v>1396</v>
      </c>
      <c r="J5" s="13">
        <f>SUMIF(MusteriSiparisleri[Müşteri No],A5,MusteriSiparisleri[Net Gelir])</f>
        <v>1870808</v>
      </c>
      <c r="K5" s="13">
        <f>SUMIF(MusteriSiparisleri[Müşteri No],A5,MusteriSiparisleri[SMM])</f>
        <v>1320716</v>
      </c>
      <c r="L5" s="13">
        <f>SUMIF(MusteriSiparisleri[Müşteri No],A5,MusteriSiparisleri[Lojistik])</f>
        <v>35905</v>
      </c>
      <c r="M5" s="13">
        <f>SUMIF(MusteriSiparisleri[Müşteri No],A5,MusteriSiparisleri[Destek Saati])*850</f>
        <v>48450</v>
      </c>
      <c r="N5" s="13" cm="1">
        <f t="array" ref="N5">SUMPRODUCT((MusteriSiparisleri[Müşteri No]=A5)*(MusteriSiparisleri[Ödeme Günü]&gt;45)*MusteriSiparisleri[Net Gelir]*(MusteriSiparisleri[Ödeme Günü]-45)/365*0.36)</f>
        <v>10146.719342465753</v>
      </c>
      <c r="O5" s="13">
        <f>K5+L5+M5+N5</f>
        <v>1415217.7193424657</v>
      </c>
      <c r="P5" s="13">
        <f>J5-O5</f>
        <v>455590.28065753425</v>
      </c>
      <c r="Q5" s="11">
        <f>IF(J5=0,0,P5/J5)</f>
        <v>0.24352594208359932</v>
      </c>
      <c r="R5" s="16">
        <f>IF(I5=0,0,SUMIF(MusteriSiparisleri[Müşteri No],A5,MusteriSiparisleri[İade Adedi])/I5)</f>
        <v>1.5759312320916905E-2</v>
      </c>
      <c r="S5" t="str">
        <f>IF(OR(Q5&lt;0.26,R5&gt;0.02),"Görüşme","İzleme")</f>
        <v>Görüşme</v>
      </c>
      <c r="T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6" spans="1:20">
      <c r="A6" t="s">
        <v>102</v>
      </c>
      <c r="B6" t="s">
        <v>103</v>
      </c>
      <c r="C6" t="s">
        <v>29</v>
      </c>
      <c r="D6" t="s">
        <v>887</v>
      </c>
      <c r="E6" t="s">
        <v>885</v>
      </c>
      <c r="F6" t="s">
        <v>886</v>
      </c>
      <c r="G6" t="s">
        <v>30</v>
      </c>
      <c r="H6" s="13">
        <f>COUNTIF(MusteriSiparisleri[Müşteri No],A6)</f>
        <v>16</v>
      </c>
      <c r="I6" s="13">
        <f>SUMIF(MusteriSiparisleri[Müşteri No],A6,MusteriSiparisleri[Satılan Adet])</f>
        <v>1364</v>
      </c>
      <c r="J6" s="13">
        <f>SUMIF(MusteriSiparisleri[Müşteri No],A6,MusteriSiparisleri[Net Gelir])</f>
        <v>1773511</v>
      </c>
      <c r="K6" s="13">
        <f>SUMIF(MusteriSiparisleri[Müşteri No],A6,MusteriSiparisleri[SMM])</f>
        <v>1232115</v>
      </c>
      <c r="L6" s="13">
        <f>SUMIF(MusteriSiparisleri[Müşteri No],A6,MusteriSiparisleri[Lojistik])</f>
        <v>34388</v>
      </c>
      <c r="M6" s="13">
        <f>SUMIF(MusteriSiparisleri[Müşteri No],A6,MusteriSiparisleri[Destek Saati])*850</f>
        <v>35445</v>
      </c>
      <c r="N6" s="13" cm="1">
        <f t="array" ref="N6">SUMPRODUCT((MusteriSiparisleri[Müşteri No]=A6)*(MusteriSiparisleri[Ödeme Günü]&gt;45)*MusteriSiparisleri[Net Gelir]*(MusteriSiparisleri[Ödeme Günü]-45)/365*0.36)</f>
        <v>3692.0899726027392</v>
      </c>
      <c r="O6" s="13">
        <f>K6+L6+M6+N6</f>
        <v>1305640.0899726027</v>
      </c>
      <c r="P6" s="13">
        <f>J6-O6</f>
        <v>467870.91002739733</v>
      </c>
      <c r="Q6" s="11">
        <f>IF(J6=0,0,P6/J6)</f>
        <v>0.26381054869543935</v>
      </c>
      <c r="R6" s="16">
        <f>IF(I6=0,0,SUMIF(MusteriSiparisleri[Müşteri No],A6,MusteriSiparisleri[İade Adedi])/I6)</f>
        <v>1.0997067448680353E-2</v>
      </c>
      <c r="S6" t="str">
        <f>IF(OR(Q6&lt;0.26,R6&gt;0.02),"Görüşme","İzleme")</f>
        <v>İzleme</v>
      </c>
      <c r="T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7" spans="1:20">
      <c r="A7" t="s">
        <v>168</v>
      </c>
      <c r="B7" t="s">
        <v>169</v>
      </c>
      <c r="C7" t="s">
        <v>58</v>
      </c>
      <c r="D7" t="s">
        <v>880</v>
      </c>
      <c r="E7" t="s">
        <v>885</v>
      </c>
      <c r="F7" t="s">
        <v>886</v>
      </c>
      <c r="G7" t="s">
        <v>59</v>
      </c>
      <c r="H7" s="13">
        <f>COUNTIF(MusteriSiparisleri[Müşteri No],A7)</f>
        <v>17</v>
      </c>
      <c r="I7" s="13">
        <f>SUMIF(MusteriSiparisleri[Müşteri No],A7,MusteriSiparisleri[Satılan Adet])</f>
        <v>1323</v>
      </c>
      <c r="J7" s="13">
        <f>SUMIF(MusteriSiparisleri[Müşteri No],A7,MusteriSiparisleri[Net Gelir])</f>
        <v>1597003</v>
      </c>
      <c r="K7" s="13">
        <f>SUMIF(MusteriSiparisleri[Müşteri No],A7,MusteriSiparisleri[SMM])</f>
        <v>1092251</v>
      </c>
      <c r="L7" s="13">
        <f>SUMIF(MusteriSiparisleri[Müşteri No],A7,MusteriSiparisleri[Lojistik])</f>
        <v>30197</v>
      </c>
      <c r="M7" s="13">
        <f>SUMIF(MusteriSiparisleri[Müşteri No],A7,MusteriSiparisleri[Destek Saati])*850</f>
        <v>40970</v>
      </c>
      <c r="N7" s="13" cm="1">
        <f t="array" ref="N7">SUMPRODUCT((MusteriSiparisleri[Müşteri No]=A7)*(MusteriSiparisleri[Ödeme Günü]&gt;45)*MusteriSiparisleri[Net Gelir]*(MusteriSiparisleri[Ödeme Günü]-45)/365*0.36)</f>
        <v>7336.4360547945198</v>
      </c>
      <c r="O7" s="13">
        <f>K7+L7+M7+N7</f>
        <v>1170754.4360547946</v>
      </c>
      <c r="P7" s="13">
        <f>J7-O7</f>
        <v>426248.56394520542</v>
      </c>
      <c r="Q7" s="11">
        <f>IF(J7=0,0,P7/J7)</f>
        <v>0.26690529945479463</v>
      </c>
      <c r="R7" s="16">
        <f>IF(I7=0,0,SUMIF(MusteriSiparisleri[Müşteri No],A7,MusteriSiparisleri[İade Adedi])/I7)</f>
        <v>1.3605442176870748E-2</v>
      </c>
      <c r="S7" t="str">
        <f>IF(OR(Q7&lt;0.26,R7&gt;0.02),"Görüşme","İzleme")</f>
        <v>İzleme</v>
      </c>
      <c r="T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8" spans="1:20">
      <c r="A8" t="s">
        <v>152</v>
      </c>
      <c r="B8" t="s">
        <v>153</v>
      </c>
      <c r="C8" t="s">
        <v>72</v>
      </c>
      <c r="D8" t="s">
        <v>883</v>
      </c>
      <c r="E8" t="s">
        <v>878</v>
      </c>
      <c r="F8" t="s">
        <v>879</v>
      </c>
      <c r="G8" t="s">
        <v>73</v>
      </c>
      <c r="H8" s="13">
        <f>COUNTIF(MusteriSiparisleri[Müşteri No],A8)</f>
        <v>14</v>
      </c>
      <c r="I8" s="13">
        <f>SUMIF(MusteriSiparisleri[Müşteri No],A8,MusteriSiparisleri[Satılan Adet])</f>
        <v>1212</v>
      </c>
      <c r="J8" s="13">
        <f>SUMIF(MusteriSiparisleri[Müşteri No],A8,MusteriSiparisleri[Net Gelir])</f>
        <v>1522647</v>
      </c>
      <c r="K8" s="13">
        <f>SUMIF(MusteriSiparisleri[Müşteri No],A8,MusteriSiparisleri[SMM])</f>
        <v>1029980</v>
      </c>
      <c r="L8" s="13">
        <f>SUMIF(MusteriSiparisleri[Müşteri No],A8,MusteriSiparisleri[Lojistik])</f>
        <v>31964</v>
      </c>
      <c r="M8" s="13">
        <f>SUMIF(MusteriSiparisleri[Müşteri No],A8,MusteriSiparisleri[Destek Saati])*850</f>
        <v>34935</v>
      </c>
      <c r="N8" s="13" cm="1">
        <f t="array" ref="N8">SUMPRODUCT((MusteriSiparisleri[Müşteri No]=A8)*(MusteriSiparisleri[Ödeme Günü]&gt;45)*MusteriSiparisleri[Net Gelir]*(MusteriSiparisleri[Ödeme Günü]-45)/365*0.36)</f>
        <v>5758.0481095890409</v>
      </c>
      <c r="O8" s="13">
        <f>K8+L8+M8+N8</f>
        <v>1102637.0481095891</v>
      </c>
      <c r="P8" s="13">
        <f>J8-O8</f>
        <v>420009.95189041086</v>
      </c>
      <c r="Q8" s="11">
        <f>IF(J8=0,0,P8/J8)</f>
        <v>0.27584197249290932</v>
      </c>
      <c r="R8" s="16">
        <f>IF(I8=0,0,SUMIF(MusteriSiparisleri[Müşteri No],A8,MusteriSiparisleri[İade Adedi])/I8)</f>
        <v>1.0726072607260726E-2</v>
      </c>
      <c r="S8" t="str">
        <f>IF(OR(Q8&lt;0.26,R8&gt;0.02),"Görüşme","İzleme")</f>
        <v>İzleme</v>
      </c>
      <c r="T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9" spans="1:20">
      <c r="A9" t="s">
        <v>209</v>
      </c>
      <c r="B9" t="s">
        <v>210</v>
      </c>
      <c r="C9" t="s">
        <v>58</v>
      </c>
      <c r="D9" t="s">
        <v>877</v>
      </c>
      <c r="E9" t="s">
        <v>885</v>
      </c>
      <c r="F9" t="s">
        <v>886</v>
      </c>
      <c r="G9" t="s">
        <v>59</v>
      </c>
      <c r="H9" s="13">
        <f>COUNTIF(MusteriSiparisleri[Müşteri No],A9)</f>
        <v>13</v>
      </c>
      <c r="I9" s="13">
        <f>SUMIF(MusteriSiparisleri[Müşteri No],A9,MusteriSiparisleri[Satılan Adet])</f>
        <v>1083</v>
      </c>
      <c r="J9" s="13">
        <f>SUMIF(MusteriSiparisleri[Müşteri No],A9,MusteriSiparisleri[Net Gelir])</f>
        <v>1420834</v>
      </c>
      <c r="K9" s="13">
        <f>SUMIF(MusteriSiparisleri[Müşteri No],A9,MusteriSiparisleri[SMM])</f>
        <v>980635</v>
      </c>
      <c r="L9" s="13">
        <f>SUMIF(MusteriSiparisleri[Müşteri No],A9,MusteriSiparisleri[Lojistik])</f>
        <v>29009</v>
      </c>
      <c r="M9" s="13">
        <f>SUMIF(MusteriSiparisleri[Müşteri No],A9,MusteriSiparisleri[Destek Saati])*850</f>
        <v>32725</v>
      </c>
      <c r="N9" s="13" cm="1">
        <f t="array" ref="N9">SUMPRODUCT((MusteriSiparisleri[Müşteri No]=A9)*(MusteriSiparisleri[Ödeme Günü]&gt;45)*MusteriSiparisleri[Net Gelir]*(MusteriSiparisleri[Ödeme Günü]-45)/365*0.36)</f>
        <v>8170.2473424657537</v>
      </c>
      <c r="O9" s="13">
        <f>K9+L9+M9+N9</f>
        <v>1050539.2473424657</v>
      </c>
      <c r="P9" s="13">
        <f>J9-O9</f>
        <v>370294.75265753432</v>
      </c>
      <c r="Q9" s="11">
        <f>IF(J9=0,0,P9/J9)</f>
        <v>0.2606178854514562</v>
      </c>
      <c r="R9" s="16">
        <f>IF(I9=0,0,SUMIF(MusteriSiparisleri[Müşteri No],A9,MusteriSiparisleri[İade Adedi])/I9)</f>
        <v>1.0156971375807941E-2</v>
      </c>
      <c r="S9" t="str">
        <f>IF(OR(Q9&lt;0.26,R9&gt;0.02),"Görüşme","İzleme")</f>
        <v>İzleme</v>
      </c>
      <c r="T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0" spans="1:20">
      <c r="A10" t="s">
        <v>156</v>
      </c>
      <c r="B10" t="s">
        <v>157</v>
      </c>
      <c r="C10" t="s">
        <v>12</v>
      </c>
      <c r="D10" t="s">
        <v>883</v>
      </c>
      <c r="E10" t="s">
        <v>881</v>
      </c>
      <c r="F10" t="s">
        <v>882</v>
      </c>
      <c r="G10" t="s">
        <v>20</v>
      </c>
      <c r="H10" s="13">
        <f>COUNTIF(MusteriSiparisleri[Müşteri No],A10)</f>
        <v>15</v>
      </c>
      <c r="I10" s="13">
        <f>SUMIF(MusteriSiparisleri[Müşteri No],A10,MusteriSiparisleri[Satılan Adet])</f>
        <v>1196</v>
      </c>
      <c r="J10" s="13">
        <f>SUMIF(MusteriSiparisleri[Müşteri No],A10,MusteriSiparisleri[Net Gelir])</f>
        <v>1358604</v>
      </c>
      <c r="K10" s="13">
        <f>SUMIF(MusteriSiparisleri[Müşteri No],A10,MusteriSiparisleri[SMM])</f>
        <v>907640</v>
      </c>
      <c r="L10" s="13">
        <f>SUMIF(MusteriSiparisleri[Müşteri No],A10,MusteriSiparisleri[Lojistik])</f>
        <v>27008</v>
      </c>
      <c r="M10" s="13">
        <f>SUMIF(MusteriSiparisleri[Müşteri No],A10,MusteriSiparisleri[Destek Saati])*850</f>
        <v>30090</v>
      </c>
      <c r="N10" s="13" cm="1">
        <f t="array" ref="N10">SUMPRODUCT((MusteriSiparisleri[Müşteri No]=A10)*(MusteriSiparisleri[Ödeme Günü]&gt;45)*MusteriSiparisleri[Net Gelir]*(MusteriSiparisleri[Ödeme Günü]-45)/365*0.36)</f>
        <v>22127.846794520545</v>
      </c>
      <c r="O10" s="13">
        <f>K10+L10+M10+N10</f>
        <v>986865.8467945205</v>
      </c>
      <c r="P10" s="13">
        <f>J10-O10</f>
        <v>371738.1532054795</v>
      </c>
      <c r="Q10" s="11">
        <f>IF(J10=0,0,P10/J10)</f>
        <v>0.27361773791736188</v>
      </c>
      <c r="R10" s="16">
        <f>IF(I10=0,0,SUMIF(MusteriSiparisleri[Müşteri No],A10,MusteriSiparisleri[İade Adedi])/I10)</f>
        <v>1.254180602006689E-2</v>
      </c>
      <c r="S10" t="str">
        <f>IF(OR(Q10&lt;0.26,R10&gt;0.02),"Görüşme","İzleme")</f>
        <v>İzleme</v>
      </c>
      <c r="T1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1" spans="1:20">
      <c r="A11" t="s">
        <v>70</v>
      </c>
      <c r="B11" t="s">
        <v>71</v>
      </c>
      <c r="C11" t="s">
        <v>72</v>
      </c>
      <c r="D11" t="s">
        <v>880</v>
      </c>
      <c r="E11" t="s">
        <v>878</v>
      </c>
      <c r="F11" t="s">
        <v>879</v>
      </c>
      <c r="G11" t="s">
        <v>73</v>
      </c>
      <c r="H11" s="13">
        <f>COUNTIF(MusteriSiparisleri[Müşteri No],A11)</f>
        <v>20</v>
      </c>
      <c r="I11" s="13">
        <f>SUMIF(MusteriSiparisleri[Müşteri No],A11,MusteriSiparisleri[Satılan Adet])</f>
        <v>1413</v>
      </c>
      <c r="J11" s="13">
        <f>SUMIF(MusteriSiparisleri[Müşteri No],A11,MusteriSiparisleri[Net Gelir])</f>
        <v>1358303</v>
      </c>
      <c r="K11" s="13">
        <f>SUMIF(MusteriSiparisleri[Müşteri No],A11,MusteriSiparisleri[SMM])</f>
        <v>884950</v>
      </c>
      <c r="L11" s="13">
        <f>SUMIF(MusteriSiparisleri[Müşteri No],A11,MusteriSiparisleri[Lojistik])</f>
        <v>26463</v>
      </c>
      <c r="M11" s="13">
        <f>SUMIF(MusteriSiparisleri[Müşteri No],A11,MusteriSiparisleri[Destek Saati])*850</f>
        <v>41565</v>
      </c>
      <c r="N11" s="13" cm="1">
        <f t="array" ref="N11">SUMPRODUCT((MusteriSiparisleri[Müşteri No]=A11)*(MusteriSiparisleri[Ödeme Günü]&gt;45)*MusteriSiparisleri[Net Gelir]*(MusteriSiparisleri[Ödeme Günü]-45)/365*0.36)</f>
        <v>4716.1923287671234</v>
      </c>
      <c r="O11" s="13">
        <f>K11+L11+M11+N11</f>
        <v>957694.19232876715</v>
      </c>
      <c r="P11" s="13">
        <f>J11-O11</f>
        <v>400608.80767123285</v>
      </c>
      <c r="Q11" s="11">
        <f>IF(J11=0,0,P11/J11)</f>
        <v>0.29493331581483134</v>
      </c>
      <c r="R11" s="16">
        <f>IF(I11=0,0,SUMIF(MusteriSiparisleri[Müşteri No],A11,MusteriSiparisleri[İade Adedi])/I11)</f>
        <v>1.2738853503184714E-2</v>
      </c>
      <c r="S11" t="str">
        <f>IF(OR(Q11&lt;0.26,R11&gt;0.02),"Görüşme","İzleme")</f>
        <v>İzleme</v>
      </c>
      <c r="T1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2" spans="1:20">
      <c r="A12" t="s">
        <v>172</v>
      </c>
      <c r="B12" t="s">
        <v>173</v>
      </c>
      <c r="C12" t="s">
        <v>47</v>
      </c>
      <c r="D12" t="s">
        <v>880</v>
      </c>
      <c r="E12" t="s">
        <v>881</v>
      </c>
      <c r="F12" t="s">
        <v>882</v>
      </c>
      <c r="G12" t="s">
        <v>48</v>
      </c>
      <c r="H12" s="13">
        <f>COUNTIF(MusteriSiparisleri[Müşteri No],A12)</f>
        <v>18</v>
      </c>
      <c r="I12" s="13">
        <f>SUMIF(MusteriSiparisleri[Müşteri No],A12,MusteriSiparisleri[Satılan Adet])</f>
        <v>1488</v>
      </c>
      <c r="J12" s="13">
        <f>SUMIF(MusteriSiparisleri[Müşteri No],A12,MusteriSiparisleri[Net Gelir])</f>
        <v>1353394</v>
      </c>
      <c r="K12" s="13">
        <f>SUMIF(MusteriSiparisleri[Müşteri No],A12,MusteriSiparisleri[SMM])</f>
        <v>859149</v>
      </c>
      <c r="L12" s="13">
        <f>SUMIF(MusteriSiparisleri[Müşteri No],A12,MusteriSiparisleri[Lojistik])</f>
        <v>29798</v>
      </c>
      <c r="M12" s="13">
        <f>SUMIF(MusteriSiparisleri[Müşteri No],A12,MusteriSiparisleri[Destek Saati])*850</f>
        <v>43349.999999999993</v>
      </c>
      <c r="N12" s="13" cm="1">
        <f t="array" ref="N12">SUMPRODUCT((MusteriSiparisleri[Müşteri No]=A12)*(MusteriSiparisleri[Ödeme Günü]&gt;45)*MusteriSiparisleri[Net Gelir]*(MusteriSiparisleri[Ödeme Günü]-45)/365*0.36)</f>
        <v>25713.46652054795</v>
      </c>
      <c r="O12" s="13">
        <f>K12+L12+M12+N12</f>
        <v>958010.46652054798</v>
      </c>
      <c r="P12" s="13">
        <f>J12-O12</f>
        <v>395383.53347945202</v>
      </c>
      <c r="Q12" s="11">
        <f>IF(J12=0,0,P12/J12)</f>
        <v>0.2921422242742705</v>
      </c>
      <c r="R12" s="16">
        <f>IF(I12=0,0,SUMIF(MusteriSiparisleri[Müşteri No],A12,MusteriSiparisleri[İade Adedi])/I12)</f>
        <v>8.0645161290322578E-3</v>
      </c>
      <c r="S12" t="str">
        <f>IF(OR(Q12&lt;0.26,R12&gt;0.02),"Görüşme","İzleme")</f>
        <v>İzleme</v>
      </c>
      <c r="T1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3" spans="1:20">
      <c r="A13" t="s">
        <v>40</v>
      </c>
      <c r="B13" t="s">
        <v>41</v>
      </c>
      <c r="C13" t="s">
        <v>42</v>
      </c>
      <c r="D13" t="s">
        <v>883</v>
      </c>
      <c r="E13" t="s">
        <v>878</v>
      </c>
      <c r="F13" t="s">
        <v>879</v>
      </c>
      <c r="G13" t="s">
        <v>43</v>
      </c>
      <c r="H13" s="13">
        <f>COUNTIF(MusteriSiparisleri[Müşteri No],A13)</f>
        <v>11</v>
      </c>
      <c r="I13" s="13">
        <f>SUMIF(MusteriSiparisleri[Müşteri No],A13,MusteriSiparisleri[Satılan Adet])</f>
        <v>879</v>
      </c>
      <c r="J13" s="13">
        <f>SUMIF(MusteriSiparisleri[Müşteri No],A13,MusteriSiparisleri[Net Gelir])</f>
        <v>1350447</v>
      </c>
      <c r="K13" s="13">
        <f>SUMIF(MusteriSiparisleri[Müşteri No],A13,MusteriSiparisleri[SMM])</f>
        <v>953216</v>
      </c>
      <c r="L13" s="13">
        <f>SUMIF(MusteriSiparisleri[Müşteri No],A13,MusteriSiparisleri[Lojistik])</f>
        <v>28275</v>
      </c>
      <c r="M13" s="13">
        <f>SUMIF(MusteriSiparisleri[Müşteri No],A13,MusteriSiparisleri[Destek Saati])*850</f>
        <v>25924.999999999996</v>
      </c>
      <c r="N13" s="13" cm="1">
        <f t="array" ref="N13">SUMPRODUCT((MusteriSiparisleri[Müşteri No]=A13)*(MusteriSiparisleri[Ödeme Günü]&gt;45)*MusteriSiparisleri[Net Gelir]*(MusteriSiparisleri[Ödeme Günü]-45)/365*0.36)</f>
        <v>6778.7151780821914</v>
      </c>
      <c r="O13" s="13">
        <f>K13+L13+M13+N13</f>
        <v>1014194.7151780822</v>
      </c>
      <c r="P13" s="13">
        <f>J13-O13</f>
        <v>336252.28482191777</v>
      </c>
      <c r="Q13" s="11">
        <f>IF(J13=0,0,P13/J13)</f>
        <v>0.24899332207922101</v>
      </c>
      <c r="R13" s="16">
        <f>IF(I13=0,0,SUMIF(MusteriSiparisleri[Müşteri No],A13,MusteriSiparisleri[İade Adedi])/I13)</f>
        <v>1.2514220705346985E-2</v>
      </c>
      <c r="S13" t="str">
        <f>IF(OR(Q13&lt;0.26,R13&gt;0.02),"Görüşme","İzleme")</f>
        <v>Görüşme</v>
      </c>
      <c r="T1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14" spans="1:20">
      <c r="A14" t="s">
        <v>83</v>
      </c>
      <c r="B14" t="s">
        <v>84</v>
      </c>
      <c r="C14" t="s">
        <v>12</v>
      </c>
      <c r="D14" t="s">
        <v>880</v>
      </c>
      <c r="E14" t="s">
        <v>881</v>
      </c>
      <c r="F14" t="s">
        <v>882</v>
      </c>
      <c r="G14" t="s">
        <v>20</v>
      </c>
      <c r="H14" s="13">
        <f>COUNTIF(MusteriSiparisleri[Müşteri No],A14)</f>
        <v>15</v>
      </c>
      <c r="I14" s="13">
        <f>SUMIF(MusteriSiparisleri[Müşteri No],A14,MusteriSiparisleri[Satılan Adet])</f>
        <v>1051</v>
      </c>
      <c r="J14" s="13">
        <f>SUMIF(MusteriSiparisleri[Müşteri No],A14,MusteriSiparisleri[Net Gelir])</f>
        <v>1347017</v>
      </c>
      <c r="K14" s="13">
        <f>SUMIF(MusteriSiparisleri[Müşteri No],A14,MusteriSiparisleri[SMM])</f>
        <v>935518</v>
      </c>
      <c r="L14" s="13">
        <f>SUMIF(MusteriSiparisleri[Müşteri No],A14,MusteriSiparisleri[Lojistik])</f>
        <v>34284</v>
      </c>
      <c r="M14" s="13">
        <f>SUMIF(MusteriSiparisleri[Müşteri No],A14,MusteriSiparisleri[Destek Saati])*850</f>
        <v>33575</v>
      </c>
      <c r="N14" s="13" cm="1">
        <f t="array" ref="N14">SUMPRODUCT((MusteriSiparisleri[Müşteri No]=A14)*(MusteriSiparisleri[Ödeme Günü]&gt;45)*MusteriSiparisleri[Net Gelir]*(MusteriSiparisleri[Ödeme Günü]-45)/365*0.36)</f>
        <v>21789.801863013698</v>
      </c>
      <c r="O14" s="13">
        <f>K14+L14+M14+N14</f>
        <v>1025166.8018630137</v>
      </c>
      <c r="P14" s="13">
        <f>J14-O14</f>
        <v>321850.19813698635</v>
      </c>
      <c r="Q14" s="11">
        <f>IF(J14=0,0,P14/J14)</f>
        <v>0.23893551316500561</v>
      </c>
      <c r="R14" s="16">
        <f>IF(I14=0,0,SUMIF(MusteriSiparisleri[Müşteri No],A14,MusteriSiparisleri[İade Adedi])/I14)</f>
        <v>1.7126546146527116E-2</v>
      </c>
      <c r="S14" t="str">
        <f>IF(OR(Q14&lt;0.26,R14&gt;0.02),"Görüşme","İzleme")</f>
        <v>Görüşme</v>
      </c>
      <c r="T1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15" spans="1:20">
      <c r="A15" t="s">
        <v>75</v>
      </c>
      <c r="B15" t="s">
        <v>76</v>
      </c>
      <c r="C15" t="s">
        <v>42</v>
      </c>
      <c r="D15" t="s">
        <v>883</v>
      </c>
      <c r="E15" t="s">
        <v>878</v>
      </c>
      <c r="F15" t="s">
        <v>879</v>
      </c>
      <c r="G15" t="s">
        <v>43</v>
      </c>
      <c r="H15" s="13">
        <f>COUNTIF(MusteriSiparisleri[Müşteri No],A15)</f>
        <v>13</v>
      </c>
      <c r="I15" s="13">
        <f>SUMIF(MusteriSiparisleri[Müşteri No],A15,MusteriSiparisleri[Satılan Adet])</f>
        <v>930</v>
      </c>
      <c r="J15" s="13">
        <f>SUMIF(MusteriSiparisleri[Müşteri No],A15,MusteriSiparisleri[Net Gelir])</f>
        <v>1333397</v>
      </c>
      <c r="K15" s="13">
        <f>SUMIF(MusteriSiparisleri[Müşteri No],A15,MusteriSiparisleri[SMM])</f>
        <v>946667</v>
      </c>
      <c r="L15" s="13">
        <f>SUMIF(MusteriSiparisleri[Müşteri No],A15,MusteriSiparisleri[Lojistik])</f>
        <v>28106</v>
      </c>
      <c r="M15" s="13">
        <f>SUMIF(MusteriSiparisleri[Müşteri No],A15,MusteriSiparisleri[Destek Saati])*850</f>
        <v>30429.999999999996</v>
      </c>
      <c r="N15" s="13" cm="1">
        <f t="array" ref="N15">SUMPRODUCT((MusteriSiparisleri[Müşteri No]=A15)*(MusteriSiparisleri[Ödeme Günü]&gt;45)*MusteriSiparisleri[Net Gelir]*(MusteriSiparisleri[Ödeme Günü]-45)/365*0.36)</f>
        <v>8872.4021917808222</v>
      </c>
      <c r="O15" s="13">
        <f>K15+L15+M15+N15</f>
        <v>1014075.4021917809</v>
      </c>
      <c r="P15" s="13">
        <f>J15-O15</f>
        <v>319321.59780821914</v>
      </c>
      <c r="Q15" s="11">
        <f>IF(J15=0,0,P15/J15)</f>
        <v>0.23947976319747169</v>
      </c>
      <c r="R15" s="16">
        <f>IF(I15=0,0,SUMIF(MusteriSiparisleri[Müşteri No],A15,MusteriSiparisleri[İade Adedi])/I15)</f>
        <v>1.3978494623655914E-2</v>
      </c>
      <c r="S15" t="str">
        <f>IF(OR(Q15&lt;0.26,R15&gt;0.02),"Görüşme","İzleme")</f>
        <v>Görüşme</v>
      </c>
      <c r="T1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16" spans="1:20">
      <c r="A16" t="s">
        <v>147</v>
      </c>
      <c r="B16" t="s">
        <v>148</v>
      </c>
      <c r="C16" t="s">
        <v>47</v>
      </c>
      <c r="D16" t="s">
        <v>877</v>
      </c>
      <c r="E16" t="s">
        <v>881</v>
      </c>
      <c r="F16" t="s">
        <v>882</v>
      </c>
      <c r="G16" t="s">
        <v>48</v>
      </c>
      <c r="H16" s="13">
        <f>COUNTIF(MusteriSiparisleri[Müşteri No],A16)</f>
        <v>14</v>
      </c>
      <c r="I16" s="13">
        <f>SUMIF(MusteriSiparisleri[Müşteri No],A16,MusteriSiparisleri[Satılan Adet])</f>
        <v>966</v>
      </c>
      <c r="J16" s="13">
        <f>SUMIF(MusteriSiparisleri[Müşteri No],A16,MusteriSiparisleri[Net Gelir])</f>
        <v>1314877</v>
      </c>
      <c r="K16" s="13">
        <f>SUMIF(MusteriSiparisleri[Müşteri No],A16,MusteriSiparisleri[SMM])</f>
        <v>930905</v>
      </c>
      <c r="L16" s="13">
        <f>SUMIF(MusteriSiparisleri[Müşteri No],A16,MusteriSiparisleri[Lojistik])</f>
        <v>27697</v>
      </c>
      <c r="M16" s="13">
        <f>SUMIF(MusteriSiparisleri[Müşteri No],A16,MusteriSiparisleri[Destek Saati])*850</f>
        <v>32809.999999999993</v>
      </c>
      <c r="N16" s="13" cm="1">
        <f t="array" ref="N16">SUMPRODUCT((MusteriSiparisleri[Müşteri No]=A16)*(MusteriSiparisleri[Ödeme Günü]&gt;45)*MusteriSiparisleri[Net Gelir]*(MusteriSiparisleri[Ödeme Günü]-45)/365*0.36)</f>
        <v>17535.00624657534</v>
      </c>
      <c r="O16" s="13">
        <f>K16+L16+M16+N16</f>
        <v>1008947.0062465754</v>
      </c>
      <c r="P16" s="13">
        <f>J16-O16</f>
        <v>305929.99375342461</v>
      </c>
      <c r="Q16" s="11">
        <f>IF(J16=0,0,P16/J16)</f>
        <v>0.23266814595846197</v>
      </c>
      <c r="R16" s="16">
        <f>IF(I16=0,0,SUMIF(MusteriSiparisleri[Müşteri No],A16,MusteriSiparisleri[İade Adedi])/I16)</f>
        <v>1.6563146997929608E-2</v>
      </c>
      <c r="S16" t="str">
        <f>IF(OR(Q16&lt;0.26,R16&gt;0.02),"Görüşme","İzleme")</f>
        <v>Görüşme</v>
      </c>
      <c r="T1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17" spans="1:20">
      <c r="A17" t="s">
        <v>323</v>
      </c>
      <c r="B17" t="s">
        <v>324</v>
      </c>
      <c r="C17" t="s">
        <v>29</v>
      </c>
      <c r="D17" t="s">
        <v>880</v>
      </c>
      <c r="E17" t="s">
        <v>885</v>
      </c>
      <c r="F17" t="s">
        <v>886</v>
      </c>
      <c r="G17" t="s">
        <v>30</v>
      </c>
      <c r="H17" s="13">
        <f>COUNTIF(MusteriSiparisleri[Müşteri No],A17)</f>
        <v>14</v>
      </c>
      <c r="I17" s="13">
        <f>SUMIF(MusteriSiparisleri[Müşteri No],A17,MusteriSiparisleri[Satılan Adet])</f>
        <v>1168</v>
      </c>
      <c r="J17" s="13">
        <f>SUMIF(MusteriSiparisleri[Müşteri No],A17,MusteriSiparisleri[Net Gelir])</f>
        <v>1312579</v>
      </c>
      <c r="K17" s="13">
        <f>SUMIF(MusteriSiparisleri[Müşteri No],A17,MusteriSiparisleri[SMM])</f>
        <v>875589</v>
      </c>
      <c r="L17" s="13">
        <f>SUMIF(MusteriSiparisleri[Müşteri No],A17,MusteriSiparisleri[Lojistik])</f>
        <v>24855</v>
      </c>
      <c r="M17" s="13">
        <f>SUMIF(MusteriSiparisleri[Müşteri No],A17,MusteriSiparisleri[Destek Saati])*850</f>
        <v>36634.999999999993</v>
      </c>
      <c r="N17" s="13" cm="1">
        <f t="array" ref="N17">SUMPRODUCT((MusteriSiparisleri[Müşteri No]=A17)*(MusteriSiparisleri[Ödeme Günü]&gt;45)*MusteriSiparisleri[Net Gelir]*(MusteriSiparisleri[Ödeme Günü]-45)/365*0.36)</f>
        <v>6727.3772054794536</v>
      </c>
      <c r="O17" s="13">
        <f>K17+L17+M17+N17</f>
        <v>943806.37720547942</v>
      </c>
      <c r="P17" s="13">
        <f>J17-O17</f>
        <v>368772.62279452058</v>
      </c>
      <c r="Q17" s="11">
        <f>IF(J17=0,0,P17/J17)</f>
        <v>0.28095270669005107</v>
      </c>
      <c r="R17" s="16">
        <f>IF(I17=0,0,SUMIF(MusteriSiparisleri[Müşteri No],A17,MusteriSiparisleri[İade Adedi])/I17)</f>
        <v>6.8493150684931503E-3</v>
      </c>
      <c r="S17" t="str">
        <f>IF(OR(Q17&lt;0.26,R17&gt;0.02),"Görüşme","İzleme")</f>
        <v>İzleme</v>
      </c>
      <c r="T1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8" spans="1:20">
      <c r="A18" t="s">
        <v>23</v>
      </c>
      <c r="B18" t="s">
        <v>24</v>
      </c>
      <c r="C18" t="s">
        <v>12</v>
      </c>
      <c r="D18" t="s">
        <v>887</v>
      </c>
      <c r="E18" t="s">
        <v>881</v>
      </c>
      <c r="F18" t="s">
        <v>882</v>
      </c>
      <c r="G18" t="s">
        <v>20</v>
      </c>
      <c r="H18" s="13">
        <f>COUNTIF(MusteriSiparisleri[Müşteri No],A18)</f>
        <v>14</v>
      </c>
      <c r="I18" s="13">
        <f>SUMIF(MusteriSiparisleri[Müşteri No],A18,MusteriSiparisleri[Satılan Adet])</f>
        <v>1052</v>
      </c>
      <c r="J18" s="13">
        <f>SUMIF(MusteriSiparisleri[Müşteri No],A18,MusteriSiparisleri[Net Gelir])</f>
        <v>1280077</v>
      </c>
      <c r="K18" s="13">
        <f>SUMIF(MusteriSiparisleri[Müşteri No],A18,MusteriSiparisleri[SMM])</f>
        <v>856614</v>
      </c>
      <c r="L18" s="13">
        <f>SUMIF(MusteriSiparisleri[Müşteri No],A18,MusteriSiparisleri[Lojistik])</f>
        <v>27309</v>
      </c>
      <c r="M18" s="13">
        <f>SUMIF(MusteriSiparisleri[Müşteri No],A18,MusteriSiparisleri[Destek Saati])*850</f>
        <v>37484.999999999993</v>
      </c>
      <c r="N18" s="13" cm="1">
        <f t="array" ref="N18">SUMPRODUCT((MusteriSiparisleri[Müşteri No]=A18)*(MusteriSiparisleri[Ödeme Günü]&gt;45)*MusteriSiparisleri[Net Gelir]*(MusteriSiparisleri[Ödeme Günü]-45)/365*0.36)</f>
        <v>21221.689315068495</v>
      </c>
      <c r="O18" s="13">
        <f>K18+L18+M18+N18</f>
        <v>942629.68931506854</v>
      </c>
      <c r="P18" s="13">
        <f>J18-O18</f>
        <v>337447.31068493146</v>
      </c>
      <c r="Q18" s="11">
        <f>IF(J18=0,0,P18/J18)</f>
        <v>0.26361485339157836</v>
      </c>
      <c r="R18" s="16">
        <f>IF(I18=0,0,SUMIF(MusteriSiparisleri[Müşteri No],A18,MusteriSiparisleri[İade Adedi])/I18)</f>
        <v>8.555133079847909E-3</v>
      </c>
      <c r="S18" t="str">
        <f>IF(OR(Q18&lt;0.26,R18&gt;0.02),"Görüşme","İzleme")</f>
        <v>İzleme</v>
      </c>
      <c r="T1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19" spans="1:20">
      <c r="A19" t="s">
        <v>50</v>
      </c>
      <c r="B19" t="s">
        <v>51</v>
      </c>
      <c r="C19" t="s">
        <v>47</v>
      </c>
      <c r="D19" t="s">
        <v>880</v>
      </c>
      <c r="E19" t="s">
        <v>881</v>
      </c>
      <c r="F19" t="s">
        <v>882</v>
      </c>
      <c r="G19" t="s">
        <v>48</v>
      </c>
      <c r="H19" s="13">
        <f>COUNTIF(MusteriSiparisleri[Müşteri No],A19)</f>
        <v>14</v>
      </c>
      <c r="I19" s="13">
        <f>SUMIF(MusteriSiparisleri[Müşteri No],A19,MusteriSiparisleri[Satılan Adet])</f>
        <v>1010</v>
      </c>
      <c r="J19" s="13">
        <f>SUMIF(MusteriSiparisleri[Müşteri No],A19,MusteriSiparisleri[Net Gelir])</f>
        <v>1275090</v>
      </c>
      <c r="K19" s="13">
        <f>SUMIF(MusteriSiparisleri[Müşteri No],A19,MusteriSiparisleri[SMM])</f>
        <v>869056</v>
      </c>
      <c r="L19" s="13">
        <f>SUMIF(MusteriSiparisleri[Müşteri No],A19,MusteriSiparisleri[Lojistik])</f>
        <v>23438</v>
      </c>
      <c r="M19" s="13">
        <f>SUMIF(MusteriSiparisleri[Müşteri No],A19,MusteriSiparisleri[Destek Saati])*850</f>
        <v>26604.999999999996</v>
      </c>
      <c r="N19" s="13" cm="1">
        <f t="array" ref="N19">SUMPRODUCT((MusteriSiparisleri[Müşteri No]=A19)*(MusteriSiparisleri[Ödeme Günü]&gt;45)*MusteriSiparisleri[Net Gelir]*(MusteriSiparisleri[Ödeme Günü]-45)/365*0.36)</f>
        <v>17554.177972602742</v>
      </c>
      <c r="O19" s="13">
        <f>K19+L19+M19+N19</f>
        <v>936653.17797260277</v>
      </c>
      <c r="P19" s="13">
        <f>J19-O19</f>
        <v>338436.82202739723</v>
      </c>
      <c r="Q19" s="11">
        <f>IF(J19=0,0,P19/J19)</f>
        <v>0.26542190906320123</v>
      </c>
      <c r="R19" s="16">
        <f>IF(I19=0,0,SUMIF(MusteriSiparisleri[Müşteri No],A19,MusteriSiparisleri[İade Adedi])/I19)</f>
        <v>1.2871287128712871E-2</v>
      </c>
      <c r="S19" t="str">
        <f>IF(OR(Q19&lt;0.26,R19&gt;0.02),"Görüşme","İzleme")</f>
        <v>İzleme</v>
      </c>
      <c r="T1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0" spans="1:20">
      <c r="A20" t="s">
        <v>272</v>
      </c>
      <c r="B20" t="s">
        <v>273</v>
      </c>
      <c r="C20" t="s">
        <v>29</v>
      </c>
      <c r="D20" t="s">
        <v>883</v>
      </c>
      <c r="E20" t="s">
        <v>885</v>
      </c>
      <c r="F20" t="s">
        <v>886</v>
      </c>
      <c r="G20" t="s">
        <v>30</v>
      </c>
      <c r="H20" s="13">
        <f>COUNTIF(MusteriSiparisleri[Müşteri No],A20)</f>
        <v>16</v>
      </c>
      <c r="I20" s="13">
        <f>SUMIF(MusteriSiparisleri[Müşteri No],A20,MusteriSiparisleri[Satılan Adet])</f>
        <v>1019</v>
      </c>
      <c r="J20" s="13">
        <f>SUMIF(MusteriSiparisleri[Müşteri No],A20,MusteriSiparisleri[Net Gelir])</f>
        <v>1232881</v>
      </c>
      <c r="K20" s="13">
        <f>SUMIF(MusteriSiparisleri[Müşteri No],A20,MusteriSiparisleri[SMM])</f>
        <v>835479</v>
      </c>
      <c r="L20" s="13">
        <f>SUMIF(MusteriSiparisleri[Müşteri No],A20,MusteriSiparisleri[Lojistik])</f>
        <v>24596</v>
      </c>
      <c r="M20" s="13">
        <f>SUMIF(MusteriSiparisleri[Müşteri No],A20,MusteriSiparisleri[Destek Saati])*850</f>
        <v>42160</v>
      </c>
      <c r="N20" s="13" cm="1">
        <f t="array" ref="N20">SUMPRODUCT((MusteriSiparisleri[Müşteri No]=A20)*(MusteriSiparisleri[Ödeme Günü]&gt;45)*MusteriSiparisleri[Net Gelir]*(MusteriSiparisleri[Ödeme Günü]-45)/365*0.36)</f>
        <v>7630.3548493150674</v>
      </c>
      <c r="O20" s="13">
        <f>K20+L20+M20+N20</f>
        <v>909865.35484931502</v>
      </c>
      <c r="P20" s="13">
        <f>J20-O20</f>
        <v>323015.64515068498</v>
      </c>
      <c r="Q20" s="11">
        <f>IF(J20=0,0,P20/J20)</f>
        <v>0.26200066766434471</v>
      </c>
      <c r="R20" s="16">
        <f>IF(I20=0,0,SUMIF(MusteriSiparisleri[Müşteri No],A20,MusteriSiparisleri[İade Adedi])/I20)</f>
        <v>1.4720314033366046E-2</v>
      </c>
      <c r="S20" t="str">
        <f>IF(OR(Q20&lt;0.26,R20&gt;0.02),"Görüşme","İzleme")</f>
        <v>İzleme</v>
      </c>
      <c r="T2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1" spans="1:20">
      <c r="A21" t="s">
        <v>99</v>
      </c>
      <c r="B21" t="s">
        <v>100</v>
      </c>
      <c r="C21" t="s">
        <v>29</v>
      </c>
      <c r="D21" t="s">
        <v>877</v>
      </c>
      <c r="E21" t="s">
        <v>885</v>
      </c>
      <c r="F21" t="s">
        <v>886</v>
      </c>
      <c r="G21" t="s">
        <v>30</v>
      </c>
      <c r="H21" s="13">
        <f>COUNTIF(MusteriSiparisleri[Müşteri No],A21)</f>
        <v>18</v>
      </c>
      <c r="I21" s="13">
        <f>SUMIF(MusteriSiparisleri[Müşteri No],A21,MusteriSiparisleri[Satılan Adet])</f>
        <v>1176</v>
      </c>
      <c r="J21" s="13">
        <f>SUMIF(MusteriSiparisleri[Müşteri No],A21,MusteriSiparisleri[Net Gelir])</f>
        <v>1226203</v>
      </c>
      <c r="K21" s="13">
        <f>SUMIF(MusteriSiparisleri[Müşteri No],A21,MusteriSiparisleri[SMM])</f>
        <v>826712</v>
      </c>
      <c r="L21" s="13">
        <f>SUMIF(MusteriSiparisleri[Müşteri No],A21,MusteriSiparisleri[Lojistik])</f>
        <v>23230</v>
      </c>
      <c r="M21" s="13">
        <f>SUMIF(MusteriSiparisleri[Müşteri No],A21,MusteriSiparisleri[Destek Saati])*850</f>
        <v>43774.999999999993</v>
      </c>
      <c r="N21" s="13" cm="1">
        <f t="array" ref="N21">SUMPRODUCT((MusteriSiparisleri[Müşteri No]=A21)*(MusteriSiparisleri[Ödeme Günü]&gt;45)*MusteriSiparisleri[Net Gelir]*(MusteriSiparisleri[Ödeme Günü]-45)/365*0.36)</f>
        <v>3463.4801095890411</v>
      </c>
      <c r="O21" s="13">
        <f>K21+L21+M21+N21</f>
        <v>897180.48010958906</v>
      </c>
      <c r="P21" s="13">
        <f>J21-O21</f>
        <v>329022.51989041094</v>
      </c>
      <c r="Q21" s="11">
        <f>IF(J21=0,0,P21/J21)</f>
        <v>0.26832630477205727</v>
      </c>
      <c r="R21" s="16">
        <f>IF(I21=0,0,SUMIF(MusteriSiparisleri[Müşteri No],A21,MusteriSiparisleri[İade Adedi])/I21)</f>
        <v>1.9557823129251702E-2</v>
      </c>
      <c r="S21" t="str">
        <f>IF(OR(Q21&lt;0.26,R21&gt;0.02),"Görüşme","İzleme")</f>
        <v>İzleme</v>
      </c>
      <c r="T2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2" spans="1:20">
      <c r="A22" t="s">
        <v>126</v>
      </c>
      <c r="B22" t="s">
        <v>127</v>
      </c>
      <c r="C22" t="s">
        <v>58</v>
      </c>
      <c r="D22" t="s">
        <v>883</v>
      </c>
      <c r="E22" t="s">
        <v>885</v>
      </c>
      <c r="F22" t="s">
        <v>886</v>
      </c>
      <c r="G22" t="s">
        <v>59</v>
      </c>
      <c r="H22" s="13">
        <f>COUNTIF(MusteriSiparisleri[Müşteri No],A22)</f>
        <v>17</v>
      </c>
      <c r="I22" s="13">
        <f>SUMIF(MusteriSiparisleri[Müşteri No],A22,MusteriSiparisleri[Satılan Adet])</f>
        <v>1126</v>
      </c>
      <c r="J22" s="13">
        <f>SUMIF(MusteriSiparisleri[Müşteri No],A22,MusteriSiparisleri[Net Gelir])</f>
        <v>1218289</v>
      </c>
      <c r="K22" s="13">
        <f>SUMIF(MusteriSiparisleri[Müşteri No],A22,MusteriSiparisleri[SMM])</f>
        <v>810924</v>
      </c>
      <c r="L22" s="13">
        <f>SUMIF(MusteriSiparisleri[Müşteri No],A22,MusteriSiparisleri[Lojistik])</f>
        <v>23523</v>
      </c>
      <c r="M22" s="13">
        <f>SUMIF(MusteriSiparisleri[Müşteri No],A22,MusteriSiparisleri[Destek Saati])*850</f>
        <v>39780</v>
      </c>
      <c r="N22" s="13" cm="1">
        <f t="array" ref="N22">SUMPRODUCT((MusteriSiparisleri[Müşteri No]=A22)*(MusteriSiparisleri[Ödeme Günü]&gt;45)*MusteriSiparisleri[Net Gelir]*(MusteriSiparisleri[Ödeme Günü]-45)/365*0.36)</f>
        <v>4260.9974794520549</v>
      </c>
      <c r="O22" s="13">
        <f>K22+L22+M22+N22</f>
        <v>878487.99747945205</v>
      </c>
      <c r="P22" s="13">
        <f>J22-O22</f>
        <v>339801.00252054795</v>
      </c>
      <c r="Q22" s="11">
        <f>IF(J22=0,0,P22/J22)</f>
        <v>0.27891658097589977</v>
      </c>
      <c r="R22" s="16">
        <f>IF(I22=0,0,SUMIF(MusteriSiparisleri[Müşteri No],A22,MusteriSiparisleri[İade Adedi])/I22)</f>
        <v>1.4209591474245116E-2</v>
      </c>
      <c r="S22" t="str">
        <f>IF(OR(Q22&lt;0.26,R22&gt;0.02),"Görüşme","İzleme")</f>
        <v>İzleme</v>
      </c>
      <c r="T2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3" spans="1:20">
      <c r="A23" t="s">
        <v>18</v>
      </c>
      <c r="B23" t="s">
        <v>19</v>
      </c>
      <c r="C23" t="s">
        <v>12</v>
      </c>
      <c r="D23" t="s">
        <v>884</v>
      </c>
      <c r="E23" t="s">
        <v>881</v>
      </c>
      <c r="F23" t="s">
        <v>882</v>
      </c>
      <c r="G23" t="s">
        <v>20</v>
      </c>
      <c r="H23" s="13">
        <f>COUNTIF(MusteriSiparisleri[Müşteri No],A23)</f>
        <v>13</v>
      </c>
      <c r="I23" s="13">
        <f>SUMIF(MusteriSiparisleri[Müşteri No],A23,MusteriSiparisleri[Satılan Adet])</f>
        <v>1036</v>
      </c>
      <c r="J23" s="13">
        <f>SUMIF(MusteriSiparisleri[Müşteri No],A23,MusteriSiparisleri[Net Gelir])</f>
        <v>1138153</v>
      </c>
      <c r="K23" s="13">
        <f>SUMIF(MusteriSiparisleri[Müşteri No],A23,MusteriSiparisleri[SMM])</f>
        <v>747765</v>
      </c>
      <c r="L23" s="13">
        <f>SUMIF(MusteriSiparisleri[Müşteri No],A23,MusteriSiparisleri[Lojistik])</f>
        <v>23378</v>
      </c>
      <c r="M23" s="13">
        <f>SUMIF(MusteriSiparisleri[Müşteri No],A23,MusteriSiparisleri[Destek Saati])*850</f>
        <v>32725.000000000007</v>
      </c>
      <c r="N23" s="13" cm="1">
        <f t="array" ref="N23">SUMPRODUCT((MusteriSiparisleri[Müşteri No]=A23)*(MusteriSiparisleri[Ödeme Günü]&gt;45)*MusteriSiparisleri[Net Gelir]*(MusteriSiparisleri[Ödeme Günü]-45)/365*0.36)</f>
        <v>15155.242520547945</v>
      </c>
      <c r="O23" s="13">
        <f>K23+L23+M23+N23</f>
        <v>819023.24252054794</v>
      </c>
      <c r="P23" s="13">
        <f>J23-O23</f>
        <v>319129.75747945206</v>
      </c>
      <c r="Q23" s="11">
        <f>IF(J23=0,0,P23/J23)</f>
        <v>0.28039266906949423</v>
      </c>
      <c r="R23" s="16">
        <f>IF(I23=0,0,SUMIF(MusteriSiparisleri[Müşteri No],A23,MusteriSiparisleri[İade Adedi])/I23)</f>
        <v>1.1583011583011582E-2</v>
      </c>
      <c r="S23" t="str">
        <f>IF(OR(Q23&lt;0.26,R23&gt;0.02),"Görüşme","İzleme")</f>
        <v>İzleme</v>
      </c>
      <c r="T2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4" spans="1:20">
      <c r="A24" t="s">
        <v>64</v>
      </c>
      <c r="B24" t="s">
        <v>65</v>
      </c>
      <c r="C24" t="s">
        <v>58</v>
      </c>
      <c r="D24" t="s">
        <v>887</v>
      </c>
      <c r="E24" t="s">
        <v>885</v>
      </c>
      <c r="F24" t="s">
        <v>886</v>
      </c>
      <c r="G24" t="s">
        <v>59</v>
      </c>
      <c r="H24" s="13">
        <f>COUNTIF(MusteriSiparisleri[Müşteri No],A24)</f>
        <v>10</v>
      </c>
      <c r="I24" s="13">
        <f>SUMIF(MusteriSiparisleri[Müşteri No],A24,MusteriSiparisleri[Satılan Adet])</f>
        <v>875</v>
      </c>
      <c r="J24" s="13">
        <f>SUMIF(MusteriSiparisleri[Müşteri No],A24,MusteriSiparisleri[Net Gelir])</f>
        <v>1127472</v>
      </c>
      <c r="K24" s="13">
        <f>SUMIF(MusteriSiparisleri[Müşteri No],A24,MusteriSiparisleri[SMM])</f>
        <v>764604</v>
      </c>
      <c r="L24" s="13">
        <f>SUMIF(MusteriSiparisleri[Müşteri No],A24,MusteriSiparisleri[Lojistik])</f>
        <v>22819</v>
      </c>
      <c r="M24" s="13">
        <f>SUMIF(MusteriSiparisleri[Müşteri No],A24,MusteriSiparisleri[Destek Saati])*850</f>
        <v>20910</v>
      </c>
      <c r="N24" s="13" cm="1">
        <f t="array" ref="N24">SUMPRODUCT((MusteriSiparisleri[Müşteri No]=A24)*(MusteriSiparisleri[Ödeme Günü]&gt;45)*MusteriSiparisleri[Net Gelir]*(MusteriSiparisleri[Ödeme Günü]-45)/365*0.36)</f>
        <v>8254.5396164383546</v>
      </c>
      <c r="O24" s="13">
        <f>K24+L24+M24+N24</f>
        <v>816587.53961643833</v>
      </c>
      <c r="P24" s="13">
        <f>J24-O24</f>
        <v>310884.46038356167</v>
      </c>
      <c r="Q24" s="11">
        <f>IF(J24=0,0,P24/J24)</f>
        <v>0.27573585896905795</v>
      </c>
      <c r="R24" s="16">
        <f>IF(I24=0,0,SUMIF(MusteriSiparisleri[Müşteri No],A24,MusteriSiparisleri[İade Adedi])/I24)</f>
        <v>1.0285714285714285E-2</v>
      </c>
      <c r="S24" t="str">
        <f>IF(OR(Q24&lt;0.26,R24&gt;0.02),"Görüşme","İzleme")</f>
        <v>İzleme</v>
      </c>
      <c r="T2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5" spans="1:20">
      <c r="A25" t="s">
        <v>67</v>
      </c>
      <c r="B25" t="s">
        <v>68</v>
      </c>
      <c r="C25" t="s">
        <v>42</v>
      </c>
      <c r="D25" t="s">
        <v>887</v>
      </c>
      <c r="E25" t="s">
        <v>878</v>
      </c>
      <c r="F25" t="s">
        <v>879</v>
      </c>
      <c r="G25" t="s">
        <v>43</v>
      </c>
      <c r="H25" s="13">
        <f>COUNTIF(MusteriSiparisleri[Müşteri No],A25)</f>
        <v>17</v>
      </c>
      <c r="I25" s="13">
        <f>SUMIF(MusteriSiparisleri[Müşteri No],A25,MusteriSiparisleri[Satılan Adet])</f>
        <v>1102</v>
      </c>
      <c r="J25" s="13">
        <f>SUMIF(MusteriSiparisleri[Müşteri No],A25,MusteriSiparisleri[Net Gelir])</f>
        <v>1123740</v>
      </c>
      <c r="K25" s="13">
        <f>SUMIF(MusteriSiparisleri[Müşteri No],A25,MusteriSiparisleri[SMM])</f>
        <v>740801</v>
      </c>
      <c r="L25" s="13">
        <f>SUMIF(MusteriSiparisleri[Müşteri No],A25,MusteriSiparisleri[Lojistik])</f>
        <v>22150</v>
      </c>
      <c r="M25" s="13">
        <f>SUMIF(MusteriSiparisleri[Müşteri No],A25,MusteriSiparisleri[Destek Saati])*850</f>
        <v>34509.999999999993</v>
      </c>
      <c r="N25" s="13" cm="1">
        <f t="array" ref="N25">SUMPRODUCT((MusteriSiparisleri[Müşteri No]=A25)*(MusteriSiparisleri[Ödeme Günü]&gt;45)*MusteriSiparisleri[Net Gelir]*(MusteriSiparisleri[Ödeme Günü]-45)/365*0.36)</f>
        <v>7121.1886027397259</v>
      </c>
      <c r="O25" s="13">
        <f>K25+L25+M25+N25</f>
        <v>804582.18860273971</v>
      </c>
      <c r="P25" s="13">
        <f>J25-O25</f>
        <v>319157.81139726029</v>
      </c>
      <c r="Q25" s="11">
        <f>IF(J25=0,0,P25/J25)</f>
        <v>0.28401392795242697</v>
      </c>
      <c r="R25" s="16">
        <f>IF(I25=0,0,SUMIF(MusteriSiparisleri[Müşteri No],A25,MusteriSiparisleri[İade Adedi])/I25)</f>
        <v>1.1796733212341199E-2</v>
      </c>
      <c r="S25" t="str">
        <f>IF(OR(Q25&lt;0.26,R25&gt;0.02),"Görüşme","İzleme")</f>
        <v>İzleme</v>
      </c>
      <c r="T2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26" spans="1:20">
      <c r="A26" t="s">
        <v>37</v>
      </c>
      <c r="B26" t="s">
        <v>38</v>
      </c>
      <c r="C26" t="s">
        <v>29</v>
      </c>
      <c r="D26" t="s">
        <v>880</v>
      </c>
      <c r="E26" t="s">
        <v>885</v>
      </c>
      <c r="F26" t="s">
        <v>886</v>
      </c>
      <c r="G26" t="s">
        <v>30</v>
      </c>
      <c r="H26" s="13">
        <f>COUNTIF(MusteriSiparisleri[Müşteri No],A26)</f>
        <v>12</v>
      </c>
      <c r="I26" s="13">
        <f>SUMIF(MusteriSiparisleri[Müşteri No],A26,MusteriSiparisleri[Satılan Adet])</f>
        <v>799</v>
      </c>
      <c r="J26" s="13">
        <f>SUMIF(MusteriSiparisleri[Müşteri No],A26,MusteriSiparisleri[Net Gelir])</f>
        <v>1118743</v>
      </c>
      <c r="K26" s="13">
        <f>SUMIF(MusteriSiparisleri[Müşteri No],A26,MusteriSiparisleri[SMM])</f>
        <v>775012</v>
      </c>
      <c r="L26" s="13">
        <f>SUMIF(MusteriSiparisleri[Müşteri No],A26,MusteriSiparisleri[Lojistik])</f>
        <v>21105</v>
      </c>
      <c r="M26" s="13">
        <f>SUMIF(MusteriSiparisleri[Müşteri No],A26,MusteriSiparisleri[Destek Saati])*850</f>
        <v>30515.000000000004</v>
      </c>
      <c r="N26" s="13" cm="1">
        <f t="array" ref="N26">SUMPRODUCT((MusteriSiparisleri[Müşteri No]=A26)*(MusteriSiparisleri[Ödeme Günü]&gt;45)*MusteriSiparisleri[Net Gelir]*(MusteriSiparisleri[Ödeme Günü]-45)/365*0.36)</f>
        <v>3209.6485479452053</v>
      </c>
      <c r="O26" s="13">
        <f>K26+L26+M26+N26</f>
        <v>829841.64854794519</v>
      </c>
      <c r="P26" s="13">
        <f>J26-O26</f>
        <v>288901.35145205481</v>
      </c>
      <c r="Q26" s="11">
        <f>IF(J26=0,0,P26/J26)</f>
        <v>0.25823746066080844</v>
      </c>
      <c r="R26" s="16">
        <f>IF(I26=0,0,SUMIF(MusteriSiparisleri[Müşteri No],A26,MusteriSiparisleri[İade Adedi])/I26)</f>
        <v>1.2515644555694618E-2</v>
      </c>
      <c r="S26" t="str">
        <f>IF(OR(Q26&lt;0.26,R26&gt;0.02),"Görüşme","İzleme")</f>
        <v>Görüşme</v>
      </c>
      <c r="T2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27" spans="1:20">
      <c r="A27" t="s">
        <v>123</v>
      </c>
      <c r="B27" t="s">
        <v>124</v>
      </c>
      <c r="C27" t="s">
        <v>47</v>
      </c>
      <c r="D27" t="s">
        <v>884</v>
      </c>
      <c r="E27" t="s">
        <v>881</v>
      </c>
      <c r="F27" t="s">
        <v>882</v>
      </c>
      <c r="G27" t="s">
        <v>48</v>
      </c>
      <c r="H27" s="13">
        <f>COUNTIF(MusteriSiparisleri[Müşteri No],A27)</f>
        <v>14</v>
      </c>
      <c r="I27" s="13">
        <f>SUMIF(MusteriSiparisleri[Müşteri No],A27,MusteriSiparisleri[Satılan Adet])</f>
        <v>995</v>
      </c>
      <c r="J27" s="13">
        <f>SUMIF(MusteriSiparisleri[Müşteri No],A27,MusteriSiparisleri[Net Gelir])</f>
        <v>1115838</v>
      </c>
      <c r="K27" s="13">
        <f>SUMIF(MusteriSiparisleri[Müşteri No],A27,MusteriSiparisleri[SMM])</f>
        <v>752868</v>
      </c>
      <c r="L27" s="13">
        <f>SUMIF(MusteriSiparisleri[Müşteri No],A27,MusteriSiparisleri[Lojistik])</f>
        <v>22011</v>
      </c>
      <c r="M27" s="13">
        <f>SUMIF(MusteriSiparisleri[Müşteri No],A27,MusteriSiparisleri[Destek Saati])*850</f>
        <v>32129.999999999996</v>
      </c>
      <c r="N27" s="13" cm="1">
        <f t="array" ref="N27">SUMPRODUCT((MusteriSiparisleri[Müşteri No]=A27)*(MusteriSiparisleri[Ödeme Günü]&gt;45)*MusteriSiparisleri[Net Gelir]*(MusteriSiparisleri[Ödeme Günü]-45)/365*0.36)</f>
        <v>21302.719890410954</v>
      </c>
      <c r="O27" s="13">
        <f>K27+L27+M27+N27</f>
        <v>828311.71989041101</v>
      </c>
      <c r="P27" s="13">
        <f>J27-O27</f>
        <v>287526.28010958899</v>
      </c>
      <c r="Q27" s="11">
        <f>IF(J27=0,0,P27/J27)</f>
        <v>0.25767744073027538</v>
      </c>
      <c r="R27" s="16">
        <f>IF(I27=0,0,SUMIF(MusteriSiparisleri[Müşteri No],A27,MusteriSiparisleri[İade Adedi])/I27)</f>
        <v>9.0452261306532659E-3</v>
      </c>
      <c r="S27" t="str">
        <f>IF(OR(Q27&lt;0.26,R27&gt;0.02),"Görüşme","İzleme")</f>
        <v>Görüşme</v>
      </c>
      <c r="T2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28" spans="1:20">
      <c r="A28" t="s">
        <v>56</v>
      </c>
      <c r="B28" t="s">
        <v>57</v>
      </c>
      <c r="C28" t="s">
        <v>58</v>
      </c>
      <c r="D28" t="s">
        <v>887</v>
      </c>
      <c r="E28" t="s">
        <v>885</v>
      </c>
      <c r="F28" t="s">
        <v>886</v>
      </c>
      <c r="G28" t="s">
        <v>59</v>
      </c>
      <c r="H28" s="13">
        <f>COUNTIF(MusteriSiparisleri[Müşteri No],A28)</f>
        <v>11</v>
      </c>
      <c r="I28" s="13">
        <f>SUMIF(MusteriSiparisleri[Müşteri No],A28,MusteriSiparisleri[Satılan Adet])</f>
        <v>820</v>
      </c>
      <c r="J28" s="13">
        <f>SUMIF(MusteriSiparisleri[Müşteri No],A28,MusteriSiparisleri[Net Gelir])</f>
        <v>1097611</v>
      </c>
      <c r="K28" s="13">
        <f>SUMIF(MusteriSiparisleri[Müşteri No],A28,MusteriSiparisleri[SMM])</f>
        <v>772594</v>
      </c>
      <c r="L28" s="13">
        <f>SUMIF(MusteriSiparisleri[Müşteri No],A28,MusteriSiparisleri[Lojistik])</f>
        <v>22416</v>
      </c>
      <c r="M28" s="13">
        <f>SUMIF(MusteriSiparisleri[Müşteri No],A28,MusteriSiparisleri[Destek Saati])*850</f>
        <v>23205</v>
      </c>
      <c r="N28" s="13" cm="1">
        <f t="array" ref="N28">SUMPRODUCT((MusteriSiparisleri[Müşteri No]=A28)*(MusteriSiparisleri[Ödeme Günü]&gt;45)*MusteriSiparisleri[Net Gelir]*(MusteriSiparisleri[Ödeme Günü]-45)/365*0.36)</f>
        <v>8412.0973150684931</v>
      </c>
      <c r="O28" s="13">
        <f>K28+L28+M28+N28</f>
        <v>826627.09731506847</v>
      </c>
      <c r="P28" s="13">
        <f>J28-O28</f>
        <v>270983.90268493153</v>
      </c>
      <c r="Q28" s="11">
        <f>IF(J28=0,0,P28/J28)</f>
        <v>0.24688519219006691</v>
      </c>
      <c r="R28" s="16">
        <f>IF(I28=0,0,SUMIF(MusteriSiparisleri[Müşteri No],A28,MusteriSiparisleri[İade Adedi])/I28)</f>
        <v>1.7073170731707318E-2</v>
      </c>
      <c r="S28" t="str">
        <f>IF(OR(Q28&lt;0.26,R28&gt;0.02),"Görüşme","İzleme")</f>
        <v>Görüşme</v>
      </c>
      <c r="T2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29" spans="1:20">
      <c r="A29" t="s">
        <v>45</v>
      </c>
      <c r="B29" t="s">
        <v>46</v>
      </c>
      <c r="C29" t="s">
        <v>47</v>
      </c>
      <c r="D29" t="s">
        <v>887</v>
      </c>
      <c r="E29" t="s">
        <v>881</v>
      </c>
      <c r="F29" t="s">
        <v>882</v>
      </c>
      <c r="G29" t="s">
        <v>48</v>
      </c>
      <c r="H29" s="13">
        <f>COUNTIF(MusteriSiparisleri[Müşteri No],A29)</f>
        <v>9</v>
      </c>
      <c r="I29" s="13">
        <f>SUMIF(MusteriSiparisleri[Müşteri No],A29,MusteriSiparisleri[Satılan Adet])</f>
        <v>772</v>
      </c>
      <c r="J29" s="13">
        <f>SUMIF(MusteriSiparisleri[Müşteri No],A29,MusteriSiparisleri[Net Gelir])</f>
        <v>1094816</v>
      </c>
      <c r="K29" s="13">
        <f>SUMIF(MusteriSiparisleri[Müşteri No],A29,MusteriSiparisleri[SMM])</f>
        <v>765864</v>
      </c>
      <c r="L29" s="13">
        <f>SUMIF(MusteriSiparisleri[Müşteri No],A29,MusteriSiparisleri[Lojistik])</f>
        <v>23679</v>
      </c>
      <c r="M29" s="13">
        <f>SUMIF(MusteriSiparisleri[Müşteri No],A29,MusteriSiparisleri[Destek Saati])*850</f>
        <v>17425</v>
      </c>
      <c r="N29" s="13" cm="1">
        <f t="array" ref="N29">SUMPRODUCT((MusteriSiparisleri[Müşteri No]=A29)*(MusteriSiparisleri[Ödeme Günü]&gt;45)*MusteriSiparisleri[Net Gelir]*(MusteriSiparisleri[Ödeme Günü]-45)/365*0.36)</f>
        <v>17308.578082191783</v>
      </c>
      <c r="O29" s="13">
        <f>K29+L29+M29+N29</f>
        <v>824276.57808219176</v>
      </c>
      <c r="P29" s="13">
        <f>J29-O29</f>
        <v>270539.42191780824</v>
      </c>
      <c r="Q29" s="11">
        <f>IF(J29=0,0,P29/J29)</f>
        <v>0.2471094886426653</v>
      </c>
      <c r="R29" s="16">
        <f>IF(I29=0,0,SUMIF(MusteriSiparisleri[Müşteri No],A29,MusteriSiparisleri[İade Adedi])/I29)</f>
        <v>1.4248704663212436E-2</v>
      </c>
      <c r="S29" t="str">
        <f>IF(OR(Q29&lt;0.26,R29&gt;0.02),"Görüşme","İzleme")</f>
        <v>Görüşme</v>
      </c>
      <c r="T2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30" spans="1:20">
      <c r="A30" t="s">
        <v>206</v>
      </c>
      <c r="B30" t="s">
        <v>207</v>
      </c>
      <c r="C30" t="s">
        <v>72</v>
      </c>
      <c r="D30" t="s">
        <v>887</v>
      </c>
      <c r="E30" t="s">
        <v>878</v>
      </c>
      <c r="F30" t="s">
        <v>879</v>
      </c>
      <c r="G30" t="s">
        <v>73</v>
      </c>
      <c r="H30" s="13">
        <f>COUNTIF(MusteriSiparisleri[Müşteri No],A30)</f>
        <v>15</v>
      </c>
      <c r="I30" s="13">
        <f>SUMIF(MusteriSiparisleri[Müşteri No],A30,MusteriSiparisleri[Satılan Adet])</f>
        <v>1211</v>
      </c>
      <c r="J30" s="13">
        <f>SUMIF(MusteriSiparisleri[Müşteri No],A30,MusteriSiparisleri[Net Gelir])</f>
        <v>1083736</v>
      </c>
      <c r="K30" s="13">
        <f>SUMIF(MusteriSiparisleri[Müşteri No],A30,MusteriSiparisleri[SMM])</f>
        <v>694296</v>
      </c>
      <c r="L30" s="13">
        <f>SUMIF(MusteriSiparisleri[Müşteri No],A30,MusteriSiparisleri[Lojistik])</f>
        <v>20897</v>
      </c>
      <c r="M30" s="13">
        <f>SUMIF(MusteriSiparisleri[Müşteri No],A30,MusteriSiparisleri[Destek Saati])*850</f>
        <v>35359.999999999993</v>
      </c>
      <c r="N30" s="13" cm="1">
        <f t="array" ref="N30">SUMPRODUCT((MusteriSiparisleri[Müşteri No]=A30)*(MusteriSiparisleri[Ödeme Günü]&gt;45)*MusteriSiparisleri[Net Gelir]*(MusteriSiparisleri[Ödeme Günü]-45)/365*0.36)</f>
        <v>5419.527780821918</v>
      </c>
      <c r="O30" s="13">
        <f>K30+L30+M30+N30</f>
        <v>755972.5277808219</v>
      </c>
      <c r="P30" s="13">
        <f>J30-O30</f>
        <v>327763.4722191781</v>
      </c>
      <c r="Q30" s="11">
        <f>IF(J30=0,0,P30/J30)</f>
        <v>0.30243848337526674</v>
      </c>
      <c r="R30" s="16">
        <f>IF(I30=0,0,SUMIF(MusteriSiparisleri[Müşteri No],A30,MusteriSiparisleri[İade Adedi])/I30)</f>
        <v>1.2386457473162676E-2</v>
      </c>
      <c r="S30" t="str">
        <f>IF(OR(Q30&lt;0.26,R30&gt;0.02),"Görüşme","İzleme")</f>
        <v>İzleme</v>
      </c>
      <c r="T3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1" spans="1:20">
      <c r="A31" t="s">
        <v>140</v>
      </c>
      <c r="B31" t="s">
        <v>141</v>
      </c>
      <c r="C31" t="s">
        <v>42</v>
      </c>
      <c r="D31" t="s">
        <v>880</v>
      </c>
      <c r="E31" t="s">
        <v>878</v>
      </c>
      <c r="F31" t="s">
        <v>879</v>
      </c>
      <c r="G31" t="s">
        <v>43</v>
      </c>
      <c r="H31" s="13">
        <f>COUNTIF(MusteriSiparisleri[Müşteri No],A31)</f>
        <v>13</v>
      </c>
      <c r="I31" s="13">
        <f>SUMIF(MusteriSiparisleri[Müşteri No],A31,MusteriSiparisleri[Satılan Adet])</f>
        <v>922</v>
      </c>
      <c r="J31" s="13">
        <f>SUMIF(MusteriSiparisleri[Müşteri No],A31,MusteriSiparisleri[Net Gelir])</f>
        <v>1080821</v>
      </c>
      <c r="K31" s="13">
        <f>SUMIF(MusteriSiparisleri[Müşteri No],A31,MusteriSiparisleri[SMM])</f>
        <v>726534</v>
      </c>
      <c r="L31" s="13">
        <f>SUMIF(MusteriSiparisleri[Müşteri No],A31,MusteriSiparisleri[Lojistik])</f>
        <v>20999</v>
      </c>
      <c r="M31" s="13">
        <f>SUMIF(MusteriSiparisleri[Müşteri No],A31,MusteriSiparisleri[Destek Saati])*850</f>
        <v>32300</v>
      </c>
      <c r="N31" s="13" cm="1">
        <f t="array" ref="N31">SUMPRODUCT((MusteriSiparisleri[Müşteri No]=A31)*(MusteriSiparisleri[Ödeme Günü]&gt;45)*MusteriSiparisleri[Net Gelir]*(MusteriSiparisleri[Ödeme Günü]-45)/365*0.36)</f>
        <v>4992.1367671232874</v>
      </c>
      <c r="O31" s="13">
        <f>K31+L31+M31+N31</f>
        <v>784825.13676712324</v>
      </c>
      <c r="P31" s="13">
        <f>J31-O31</f>
        <v>295995.86323287676</v>
      </c>
      <c r="Q31" s="11">
        <f>IF(J31=0,0,P31/J31)</f>
        <v>0.27386205785497947</v>
      </c>
      <c r="R31" s="16">
        <f>IF(I31=0,0,SUMIF(MusteriSiparisleri[Müşteri No],A31,MusteriSiparisleri[İade Adedi])/I31)</f>
        <v>1.0845986984815618E-2</v>
      </c>
      <c r="S31" t="str">
        <f>IF(OR(Q31&lt;0.26,R31&gt;0.02),"Görüşme","İzleme")</f>
        <v>İzleme</v>
      </c>
      <c r="T3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2" spans="1:20">
      <c r="A32" t="s">
        <v>198</v>
      </c>
      <c r="B32" t="s">
        <v>199</v>
      </c>
      <c r="C32" t="s">
        <v>72</v>
      </c>
      <c r="D32" t="s">
        <v>883</v>
      </c>
      <c r="E32" t="s">
        <v>878</v>
      </c>
      <c r="F32" t="s">
        <v>879</v>
      </c>
      <c r="G32" t="s">
        <v>73</v>
      </c>
      <c r="H32" s="13">
        <f>COUNTIF(MusteriSiparisleri[Müşteri No],A32)</f>
        <v>9</v>
      </c>
      <c r="I32" s="13">
        <f>SUMIF(MusteriSiparisleri[Müşteri No],A32,MusteriSiparisleri[Satılan Adet])</f>
        <v>775</v>
      </c>
      <c r="J32" s="13">
        <f>SUMIF(MusteriSiparisleri[Müşteri No],A32,MusteriSiparisleri[Net Gelir])</f>
        <v>1079876</v>
      </c>
      <c r="K32" s="13">
        <f>SUMIF(MusteriSiparisleri[Müşteri No],A32,MusteriSiparisleri[SMM])</f>
        <v>733317</v>
      </c>
      <c r="L32" s="13">
        <f>SUMIF(MusteriSiparisleri[Müşteri No],A32,MusteriSiparisleri[Lojistik])</f>
        <v>23061</v>
      </c>
      <c r="M32" s="13">
        <f>SUMIF(MusteriSiparisleri[Müşteri No],A32,MusteriSiparisleri[Destek Saati])*850</f>
        <v>17595</v>
      </c>
      <c r="N32" s="13" cm="1">
        <f t="array" ref="N32">SUMPRODUCT((MusteriSiparisleri[Müşteri No]=A32)*(MusteriSiparisleri[Ödeme Günü]&gt;45)*MusteriSiparisleri[Net Gelir]*(MusteriSiparisleri[Ödeme Günü]-45)/365*0.36)</f>
        <v>7813.3670136986293</v>
      </c>
      <c r="O32" s="13">
        <f>K32+L32+M32+N32</f>
        <v>781786.36701369868</v>
      </c>
      <c r="P32" s="13">
        <f>J32-O32</f>
        <v>298089.63298630132</v>
      </c>
      <c r="Q32" s="11">
        <f>IF(J32=0,0,P32/J32)</f>
        <v>0.27604061298362159</v>
      </c>
      <c r="R32" s="16">
        <f>IF(I32=0,0,SUMIF(MusteriSiparisleri[Müşteri No],A32,MusteriSiparisleri[İade Adedi])/I32)</f>
        <v>6.4516129032258064E-3</v>
      </c>
      <c r="S32" t="str">
        <f>IF(OR(Q32&lt;0.26,R32&gt;0.02),"Görüşme","İzleme")</f>
        <v>İzleme</v>
      </c>
      <c r="T3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3" spans="1:20">
      <c r="A33" t="s">
        <v>114</v>
      </c>
      <c r="B33" t="s">
        <v>115</v>
      </c>
      <c r="C33" t="s">
        <v>72</v>
      </c>
      <c r="D33" t="s">
        <v>887</v>
      </c>
      <c r="E33" t="s">
        <v>878</v>
      </c>
      <c r="F33" t="s">
        <v>879</v>
      </c>
      <c r="G33" t="s">
        <v>73</v>
      </c>
      <c r="H33" s="13">
        <f>COUNTIF(MusteriSiparisleri[Müşteri No],A33)</f>
        <v>13</v>
      </c>
      <c r="I33" s="13">
        <f>SUMIF(MusteriSiparisleri[Müşteri No],A33,MusteriSiparisleri[Satılan Adet])</f>
        <v>1063</v>
      </c>
      <c r="J33" s="13">
        <f>SUMIF(MusteriSiparisleri[Müşteri No],A33,MusteriSiparisleri[Net Gelir])</f>
        <v>1061629</v>
      </c>
      <c r="K33" s="13">
        <f>SUMIF(MusteriSiparisleri[Müşteri No],A33,MusteriSiparisleri[SMM])</f>
        <v>696612</v>
      </c>
      <c r="L33" s="13">
        <f>SUMIF(MusteriSiparisleri[Müşteri No],A33,MusteriSiparisleri[Lojistik])</f>
        <v>20927</v>
      </c>
      <c r="M33" s="13">
        <f>SUMIF(MusteriSiparisleri[Müşteri No],A33,MusteriSiparisleri[Destek Saati])*850</f>
        <v>31025</v>
      </c>
      <c r="N33" s="13" cm="1">
        <f t="array" ref="N33">SUMPRODUCT((MusteriSiparisleri[Müşteri No]=A33)*(MusteriSiparisleri[Ödeme Günü]&gt;45)*MusteriSiparisleri[Net Gelir]*(MusteriSiparisleri[Ödeme Günü]-45)/365*0.36)</f>
        <v>3531.1226301369857</v>
      </c>
      <c r="O33" s="13">
        <f>K33+L33+M33+N33</f>
        <v>752095.12263013702</v>
      </c>
      <c r="P33" s="13">
        <f>J33-O33</f>
        <v>309533.87736986298</v>
      </c>
      <c r="Q33" s="11">
        <f>IF(J33=0,0,P33/J33)</f>
        <v>0.29156501694081732</v>
      </c>
      <c r="R33" s="16">
        <f>IF(I33=0,0,SUMIF(MusteriSiparisleri[Müşteri No],A33,MusteriSiparisleri[İade Adedi])/I33)</f>
        <v>1.2229539040451553E-2</v>
      </c>
      <c r="S33" t="str">
        <f>IF(OR(Q33&lt;0.26,R33&gt;0.02),"Görüşme","İzleme")</f>
        <v>İzleme</v>
      </c>
      <c r="T3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4" spans="1:20">
      <c r="A34" t="s">
        <v>190</v>
      </c>
      <c r="B34" t="s">
        <v>191</v>
      </c>
      <c r="C34" t="s">
        <v>12</v>
      </c>
      <c r="D34" t="s">
        <v>877</v>
      </c>
      <c r="E34" t="s">
        <v>881</v>
      </c>
      <c r="F34" t="s">
        <v>882</v>
      </c>
      <c r="G34" t="s">
        <v>20</v>
      </c>
      <c r="H34" s="13">
        <f>COUNTIF(MusteriSiparisleri[Müşteri No],A34)</f>
        <v>14</v>
      </c>
      <c r="I34" s="13">
        <f>SUMIF(MusteriSiparisleri[Müşteri No],A34,MusteriSiparisleri[Satılan Adet])</f>
        <v>922</v>
      </c>
      <c r="J34" s="13">
        <f>SUMIF(MusteriSiparisleri[Müşteri No],A34,MusteriSiparisleri[Net Gelir])</f>
        <v>1044668</v>
      </c>
      <c r="K34" s="13">
        <f>SUMIF(MusteriSiparisleri[Müşteri No],A34,MusteriSiparisleri[SMM])</f>
        <v>693102</v>
      </c>
      <c r="L34" s="13">
        <f>SUMIF(MusteriSiparisleri[Müşteri No],A34,MusteriSiparisleri[Lojistik])</f>
        <v>22451</v>
      </c>
      <c r="M34" s="13">
        <f>SUMIF(MusteriSiparisleri[Müşteri No],A34,MusteriSiparisleri[Destek Saati])*850</f>
        <v>39950</v>
      </c>
      <c r="N34" s="13" cm="1">
        <f t="array" ref="N34">SUMPRODUCT((MusteriSiparisleri[Müşteri No]=A34)*(MusteriSiparisleri[Ödeme Günü]&gt;45)*MusteriSiparisleri[Net Gelir]*(MusteriSiparisleri[Ödeme Günü]-45)/365*0.36)</f>
        <v>12443.909917808218</v>
      </c>
      <c r="O34" s="13">
        <f>K34+L34+M34+N34</f>
        <v>767946.90991780825</v>
      </c>
      <c r="P34" s="13">
        <f>J34-O34</f>
        <v>276721.09008219175</v>
      </c>
      <c r="Q34" s="11">
        <f>IF(J34=0,0,P34/J34)</f>
        <v>0.26488902702312289</v>
      </c>
      <c r="R34" s="16">
        <f>IF(I34=0,0,SUMIF(MusteriSiparisleri[Müşteri No],A34,MusteriSiparisleri[İade Adedi])/I34)</f>
        <v>8.6767895878524948E-3</v>
      </c>
      <c r="S34" t="str">
        <f>IF(OR(Q34&lt;0.26,R34&gt;0.02),"Görüşme","İzleme")</f>
        <v>İzleme</v>
      </c>
      <c r="T3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5" spans="1:20">
      <c r="A35" t="s">
        <v>93</v>
      </c>
      <c r="B35" t="s">
        <v>94</v>
      </c>
      <c r="C35" t="s">
        <v>72</v>
      </c>
      <c r="D35" t="s">
        <v>880</v>
      </c>
      <c r="E35" t="s">
        <v>878</v>
      </c>
      <c r="F35" t="s">
        <v>879</v>
      </c>
      <c r="G35" t="s">
        <v>73</v>
      </c>
      <c r="H35" s="13">
        <f>COUNTIF(MusteriSiparisleri[Müşteri No],A35)</f>
        <v>12</v>
      </c>
      <c r="I35" s="13">
        <f>SUMIF(MusteriSiparisleri[Müşteri No],A35,MusteriSiparisleri[Satılan Adet])</f>
        <v>863</v>
      </c>
      <c r="J35" s="13">
        <f>SUMIF(MusteriSiparisleri[Müşteri No],A35,MusteriSiparisleri[Net Gelir])</f>
        <v>1038171</v>
      </c>
      <c r="K35" s="13">
        <f>SUMIF(MusteriSiparisleri[Müşteri No],A35,MusteriSiparisleri[SMM])</f>
        <v>695021</v>
      </c>
      <c r="L35" s="13">
        <f>SUMIF(MusteriSiparisleri[Müşteri No],A35,MusteriSiparisleri[Lojistik])</f>
        <v>21718</v>
      </c>
      <c r="M35" s="13">
        <f>SUMIF(MusteriSiparisleri[Müşteri No],A35,MusteriSiparisleri[Destek Saati])*850</f>
        <v>24650</v>
      </c>
      <c r="N35" s="13" cm="1">
        <f t="array" ref="N35">SUMPRODUCT((MusteriSiparisleri[Müşteri No]=A35)*(MusteriSiparisleri[Ödeme Günü]&gt;45)*MusteriSiparisleri[Net Gelir]*(MusteriSiparisleri[Ödeme Günü]-45)/365*0.36)</f>
        <v>4561.6734246575343</v>
      </c>
      <c r="O35" s="13">
        <f>K35+L35+M35+N35</f>
        <v>745950.67342465755</v>
      </c>
      <c r="P35" s="13">
        <f>J35-O35</f>
        <v>292220.32657534245</v>
      </c>
      <c r="Q35" s="11">
        <f>IF(J35=0,0,P35/J35)</f>
        <v>0.28147610227538861</v>
      </c>
      <c r="R35" s="16">
        <f>IF(I35=0,0,SUMIF(MusteriSiparisleri[Müşteri No],A35,MusteriSiparisleri[İade Adedi])/I35)</f>
        <v>2.3174971031286211E-3</v>
      </c>
      <c r="S35" t="str">
        <f>IF(OR(Q35&lt;0.26,R35&gt;0.02),"Görüşme","İzleme")</f>
        <v>İzleme</v>
      </c>
      <c r="T3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6" spans="1:20">
      <c r="A36" t="s">
        <v>219</v>
      </c>
      <c r="B36" t="s">
        <v>220</v>
      </c>
      <c r="C36" t="s">
        <v>12</v>
      </c>
      <c r="D36" t="s">
        <v>877</v>
      </c>
      <c r="E36" t="s">
        <v>881</v>
      </c>
      <c r="F36" t="s">
        <v>882</v>
      </c>
      <c r="G36" t="s">
        <v>20</v>
      </c>
      <c r="H36" s="13">
        <f>COUNTIF(MusteriSiparisleri[Müşteri No],A36)</f>
        <v>11</v>
      </c>
      <c r="I36" s="13">
        <f>SUMIF(MusteriSiparisleri[Müşteri No],A36,MusteriSiparisleri[Satılan Adet])</f>
        <v>928</v>
      </c>
      <c r="J36" s="13">
        <f>SUMIF(MusteriSiparisleri[Müşteri No],A36,MusteriSiparisleri[Net Gelir])</f>
        <v>1026907</v>
      </c>
      <c r="K36" s="13">
        <f>SUMIF(MusteriSiparisleri[Müşteri No],A36,MusteriSiparisleri[SMM])</f>
        <v>686835</v>
      </c>
      <c r="L36" s="13">
        <f>SUMIF(MusteriSiparisleri[Müşteri No],A36,MusteriSiparisleri[Lojistik])</f>
        <v>23207</v>
      </c>
      <c r="M36" s="13">
        <f>SUMIF(MusteriSiparisleri[Müşteri No],A36,MusteriSiparisleri[Destek Saati])*850</f>
        <v>28729.999999999996</v>
      </c>
      <c r="N36" s="13" cm="1">
        <f t="array" ref="N36">SUMPRODUCT((MusteriSiparisleri[Müşteri No]=A36)*(MusteriSiparisleri[Ödeme Günü]&gt;45)*MusteriSiparisleri[Net Gelir]*(MusteriSiparisleri[Ödeme Günü]-45)/365*0.36)</f>
        <v>17347.090191780822</v>
      </c>
      <c r="O36" s="13">
        <f>K36+L36+M36+N36</f>
        <v>756119.09019178082</v>
      </c>
      <c r="P36" s="13">
        <f>J36-O36</f>
        <v>270787.90980821918</v>
      </c>
      <c r="Q36" s="11">
        <f>IF(J36=0,0,P36/J36)</f>
        <v>0.26369272953463085</v>
      </c>
      <c r="R36" s="16">
        <f>IF(I36=0,0,SUMIF(MusteriSiparisleri[Müşteri No],A36,MusteriSiparisleri[İade Adedi])/I36)</f>
        <v>1.0775862068965518E-2</v>
      </c>
      <c r="S36" t="str">
        <f>IF(OR(Q36&lt;0.26,R36&gt;0.02),"Görüşme","İzleme")</f>
        <v>İzleme</v>
      </c>
      <c r="T3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37" spans="1:20">
      <c r="A37" t="s">
        <v>89</v>
      </c>
      <c r="B37" t="s">
        <v>90</v>
      </c>
      <c r="C37" t="s">
        <v>72</v>
      </c>
      <c r="D37" t="s">
        <v>877</v>
      </c>
      <c r="E37" t="s">
        <v>878</v>
      </c>
      <c r="F37" t="s">
        <v>879</v>
      </c>
      <c r="G37" t="s">
        <v>73</v>
      </c>
      <c r="H37" s="13">
        <f>COUNTIF(MusteriSiparisleri[Müşteri No],A37)</f>
        <v>12</v>
      </c>
      <c r="I37" s="13">
        <f>SUMIF(MusteriSiparisleri[Müşteri No],A37,MusteriSiparisleri[Satılan Adet])</f>
        <v>838</v>
      </c>
      <c r="J37" s="13">
        <f>SUMIF(MusteriSiparisleri[Müşteri No],A37,MusteriSiparisleri[Net Gelir])</f>
        <v>1018721</v>
      </c>
      <c r="K37" s="13">
        <f>SUMIF(MusteriSiparisleri[Müşteri No],A37,MusteriSiparisleri[SMM])</f>
        <v>698664</v>
      </c>
      <c r="L37" s="13">
        <f>SUMIF(MusteriSiparisleri[Müşteri No],A37,MusteriSiparisleri[Lojistik])</f>
        <v>19584</v>
      </c>
      <c r="M37" s="13">
        <f>SUMIF(MusteriSiparisleri[Müşteri No],A37,MusteriSiparisleri[Destek Saati])*850</f>
        <v>33490</v>
      </c>
      <c r="N37" s="13" cm="1">
        <f t="array" ref="N37">SUMPRODUCT((MusteriSiparisleri[Müşteri No]=A37)*(MusteriSiparisleri[Ödeme Günü]&gt;45)*MusteriSiparisleri[Net Gelir]*(MusteriSiparisleri[Ödeme Günü]-45)/365*0.36)</f>
        <v>3017.6945753424657</v>
      </c>
      <c r="O37" s="13">
        <f>K37+L37+M37+N37</f>
        <v>754755.69457534247</v>
      </c>
      <c r="P37" s="13">
        <f>J37-O37</f>
        <v>263965.30542465753</v>
      </c>
      <c r="Q37" s="11">
        <f>IF(J37=0,0,P37/J37)</f>
        <v>0.25911442428756992</v>
      </c>
      <c r="R37" s="16">
        <f>IF(I37=0,0,SUMIF(MusteriSiparisleri[Müşteri No],A37,MusteriSiparisleri[İade Adedi])/I37)</f>
        <v>1.9093078758949882E-2</v>
      </c>
      <c r="S37" t="str">
        <f>IF(OR(Q37&lt;0.26,R37&gt;0.02),"Görüşme","İzleme")</f>
        <v>Görüşme</v>
      </c>
      <c r="T3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38" spans="1:20">
      <c r="A38" t="s">
        <v>61</v>
      </c>
      <c r="B38" t="s">
        <v>62</v>
      </c>
      <c r="C38" t="s">
        <v>29</v>
      </c>
      <c r="D38" t="s">
        <v>884</v>
      </c>
      <c r="E38" t="s">
        <v>885</v>
      </c>
      <c r="F38" t="s">
        <v>886</v>
      </c>
      <c r="G38" t="s">
        <v>30</v>
      </c>
      <c r="H38" s="13">
        <f>COUNTIF(MusteriSiparisleri[Müşteri No],A38)</f>
        <v>12</v>
      </c>
      <c r="I38" s="13">
        <f>SUMIF(MusteriSiparisleri[Müşteri No],A38,MusteriSiparisleri[Satılan Adet])</f>
        <v>775</v>
      </c>
      <c r="J38" s="13">
        <f>SUMIF(MusteriSiparisleri[Müşteri No],A38,MusteriSiparisleri[Net Gelir])</f>
        <v>1016412</v>
      </c>
      <c r="K38" s="13">
        <f>SUMIF(MusteriSiparisleri[Müşteri No],A38,MusteriSiparisleri[SMM])</f>
        <v>706109</v>
      </c>
      <c r="L38" s="13">
        <f>SUMIF(MusteriSiparisleri[Müşteri No],A38,MusteriSiparisleri[Lojistik])</f>
        <v>19128</v>
      </c>
      <c r="M38" s="13">
        <f>SUMIF(MusteriSiparisleri[Müşteri No],A38,MusteriSiparisleri[Destek Saati])*850</f>
        <v>26774.999999999996</v>
      </c>
      <c r="N38" s="13" cm="1">
        <f t="array" ref="N38">SUMPRODUCT((MusteriSiparisleri[Müşteri No]=A38)*(MusteriSiparisleri[Ödeme Günü]&gt;45)*MusteriSiparisleri[Net Gelir]*(MusteriSiparisleri[Ödeme Günü]-45)/365*0.36)</f>
        <v>5451.4987397260265</v>
      </c>
      <c r="O38" s="13">
        <f>K38+L38+M38+N38</f>
        <v>757463.49873972603</v>
      </c>
      <c r="P38" s="13">
        <f>J38-O38</f>
        <v>258948.50126027397</v>
      </c>
      <c r="Q38" s="11">
        <f>IF(J38=0,0,P38/J38)</f>
        <v>0.25476726097318209</v>
      </c>
      <c r="R38" s="16">
        <f>IF(I38=0,0,SUMIF(MusteriSiparisleri[Müşteri No],A38,MusteriSiparisleri[İade Adedi])/I38)</f>
        <v>1.6774193548387096E-2</v>
      </c>
      <c r="S38" t="str">
        <f>IF(OR(Q38&lt;0.26,R38&gt;0.02),"Görüşme","İzleme")</f>
        <v>Görüşme</v>
      </c>
      <c r="T3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39" spans="1:20">
      <c r="A39" t="s">
        <v>78</v>
      </c>
      <c r="B39" t="s">
        <v>79</v>
      </c>
      <c r="C39" t="s">
        <v>47</v>
      </c>
      <c r="D39" t="s">
        <v>884</v>
      </c>
      <c r="E39" t="s">
        <v>881</v>
      </c>
      <c r="F39" t="s">
        <v>882</v>
      </c>
      <c r="G39" t="s">
        <v>48</v>
      </c>
      <c r="H39" s="13">
        <f>COUNTIF(MusteriSiparisleri[Müşteri No],A39)</f>
        <v>14</v>
      </c>
      <c r="I39" s="13">
        <f>SUMIF(MusteriSiparisleri[Müşteri No],A39,MusteriSiparisleri[Satılan Adet])</f>
        <v>908</v>
      </c>
      <c r="J39" s="13">
        <f>SUMIF(MusteriSiparisleri[Müşteri No],A39,MusteriSiparisleri[Net Gelir])</f>
        <v>1001782</v>
      </c>
      <c r="K39" s="13">
        <f>SUMIF(MusteriSiparisleri[Müşteri No],A39,MusteriSiparisleri[SMM])</f>
        <v>668016</v>
      </c>
      <c r="L39" s="13">
        <f>SUMIF(MusteriSiparisleri[Müşteri No],A39,MusteriSiparisleri[Lojistik])</f>
        <v>20191</v>
      </c>
      <c r="M39" s="13">
        <f>SUMIF(MusteriSiparisleri[Müşteri No],A39,MusteriSiparisleri[Destek Saati])*850</f>
        <v>34255</v>
      </c>
      <c r="N39" s="13" cm="1">
        <f t="array" ref="N39">SUMPRODUCT((MusteriSiparisleri[Müşteri No]=A39)*(MusteriSiparisleri[Ödeme Günü]&gt;45)*MusteriSiparisleri[Net Gelir]*(MusteriSiparisleri[Ödeme Günü]-45)/365*0.36)</f>
        <v>14123.782356164384</v>
      </c>
      <c r="O39" s="13">
        <f>K39+L39+M39+N39</f>
        <v>736585.78235616442</v>
      </c>
      <c r="P39" s="13">
        <f>J39-O39</f>
        <v>265196.21764383558</v>
      </c>
      <c r="Q39" s="11">
        <f>IF(J39=0,0,P39/J39)</f>
        <v>0.26472447862292953</v>
      </c>
      <c r="R39" s="16">
        <f>IF(I39=0,0,SUMIF(MusteriSiparisleri[Müşteri No],A39,MusteriSiparisleri[İade Adedi])/I39)</f>
        <v>9.911894273127754E-3</v>
      </c>
      <c r="S39" t="str">
        <f>IF(OR(Q39&lt;0.26,R39&gt;0.02),"Görüşme","İzleme")</f>
        <v>İzleme</v>
      </c>
      <c r="T3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0" spans="1:20">
      <c r="A40" t="s">
        <v>236</v>
      </c>
      <c r="B40" t="s">
        <v>237</v>
      </c>
      <c r="C40" t="s">
        <v>42</v>
      </c>
      <c r="D40" t="s">
        <v>877</v>
      </c>
      <c r="E40" t="s">
        <v>878</v>
      </c>
      <c r="F40" t="s">
        <v>879</v>
      </c>
      <c r="G40" t="s">
        <v>43</v>
      </c>
      <c r="H40" s="13">
        <f>COUNTIF(MusteriSiparisleri[Müşteri No],A40)</f>
        <v>10</v>
      </c>
      <c r="I40" s="13">
        <f>SUMIF(MusteriSiparisleri[Müşteri No],A40,MusteriSiparisleri[Satılan Adet])</f>
        <v>779</v>
      </c>
      <c r="J40" s="13">
        <f>SUMIF(MusteriSiparisleri[Müşteri No],A40,MusteriSiparisleri[Net Gelir])</f>
        <v>996118</v>
      </c>
      <c r="K40" s="13">
        <f>SUMIF(MusteriSiparisleri[Müşteri No],A40,MusteriSiparisleri[SMM])</f>
        <v>680705</v>
      </c>
      <c r="L40" s="13">
        <f>SUMIF(MusteriSiparisleri[Müşteri No],A40,MusteriSiparisleri[Lojistik])</f>
        <v>18974</v>
      </c>
      <c r="M40" s="13">
        <f>SUMIF(MusteriSiparisleri[Müşteri No],A40,MusteriSiparisleri[Destek Saati])*850</f>
        <v>26350.000000000004</v>
      </c>
      <c r="N40" s="13" cm="1">
        <f t="array" ref="N40">SUMPRODUCT((MusteriSiparisleri[Müşteri No]=A40)*(MusteriSiparisleri[Ödeme Günü]&gt;45)*MusteriSiparisleri[Net Gelir]*(MusteriSiparisleri[Ödeme Günü]-45)/365*0.36)</f>
        <v>3391.9633972602733</v>
      </c>
      <c r="O40" s="13">
        <f>K40+L40+M40+N40</f>
        <v>729420.96339726029</v>
      </c>
      <c r="P40" s="13">
        <f>J40-O40</f>
        <v>266697.03660273971</v>
      </c>
      <c r="Q40" s="11">
        <f>IF(J40=0,0,P40/J40)</f>
        <v>0.26773638926586979</v>
      </c>
      <c r="R40" s="16">
        <f>IF(I40=0,0,SUMIF(MusteriSiparisleri[Müşteri No],A40,MusteriSiparisleri[İade Adedi])/I40)</f>
        <v>1.4120667522464698E-2</v>
      </c>
      <c r="S40" t="str">
        <f>IF(OR(Q40&lt;0.26,R40&gt;0.02),"Görüşme","İzleme")</f>
        <v>İzleme</v>
      </c>
      <c r="T4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1" spans="1:20">
      <c r="A41" t="s">
        <v>27</v>
      </c>
      <c r="B41" t="s">
        <v>28</v>
      </c>
      <c r="C41" t="s">
        <v>29</v>
      </c>
      <c r="D41" t="s">
        <v>877</v>
      </c>
      <c r="E41" t="s">
        <v>885</v>
      </c>
      <c r="F41" t="s">
        <v>886</v>
      </c>
      <c r="G41" t="s">
        <v>30</v>
      </c>
      <c r="H41" s="13">
        <f>COUNTIF(MusteriSiparisleri[Müşteri No],A41)</f>
        <v>13</v>
      </c>
      <c r="I41" s="13">
        <f>SUMIF(MusteriSiparisleri[Müşteri No],A41,MusteriSiparisleri[Satılan Adet])</f>
        <v>876</v>
      </c>
      <c r="J41" s="13">
        <f>SUMIF(MusteriSiparisleri[Müşteri No],A41,MusteriSiparisleri[Net Gelir])</f>
        <v>974054</v>
      </c>
      <c r="K41" s="13">
        <f>SUMIF(MusteriSiparisleri[Müşteri No],A41,MusteriSiparisleri[SMM])</f>
        <v>647829</v>
      </c>
      <c r="L41" s="13">
        <f>SUMIF(MusteriSiparisleri[Müşteri No],A41,MusteriSiparisleri[Lojistik])</f>
        <v>22514</v>
      </c>
      <c r="M41" s="13">
        <f>SUMIF(MusteriSiparisleri[Müşteri No],A41,MusteriSiparisleri[Destek Saati])*850</f>
        <v>27115</v>
      </c>
      <c r="N41" s="13" cm="1">
        <f t="array" ref="N41">SUMPRODUCT((MusteriSiparisleri[Müşteri No]=A41)*(MusteriSiparisleri[Ödeme Günü]&gt;45)*MusteriSiparisleri[Net Gelir]*(MusteriSiparisleri[Ödeme Günü]-45)/365*0.36)</f>
        <v>7332.7541917808221</v>
      </c>
      <c r="O41" s="13">
        <f>K41+L41+M41+N41</f>
        <v>704790.75419178081</v>
      </c>
      <c r="P41" s="13">
        <f>J41-O41</f>
        <v>269263.24580821919</v>
      </c>
      <c r="Q41" s="11">
        <f>IF(J41=0,0,P41/J41)</f>
        <v>0.27643564505481133</v>
      </c>
      <c r="R41" s="16">
        <f>IF(I41=0,0,SUMIF(MusteriSiparisleri[Müşteri No],A41,MusteriSiparisleri[İade Adedi])/I41)</f>
        <v>1.3698630136986301E-2</v>
      </c>
      <c r="S41" t="str">
        <f>IF(OR(Q41&lt;0.26,R41&gt;0.02),"Görüşme","İzleme")</f>
        <v>İzleme</v>
      </c>
      <c r="T4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2" spans="1:20">
      <c r="A42" t="s">
        <v>144</v>
      </c>
      <c r="B42" t="s">
        <v>145</v>
      </c>
      <c r="C42" t="s">
        <v>42</v>
      </c>
      <c r="D42" t="s">
        <v>884</v>
      </c>
      <c r="E42" t="s">
        <v>878</v>
      </c>
      <c r="F42" t="s">
        <v>879</v>
      </c>
      <c r="G42" t="s">
        <v>43</v>
      </c>
      <c r="H42" s="13">
        <f>COUNTIF(MusteriSiparisleri[Müşteri No],A42)</f>
        <v>13</v>
      </c>
      <c r="I42" s="13">
        <f>SUMIF(MusteriSiparisleri[Müşteri No],A42,MusteriSiparisleri[Satılan Adet])</f>
        <v>1088</v>
      </c>
      <c r="J42" s="13">
        <f>SUMIF(MusteriSiparisleri[Müşteri No],A42,MusteriSiparisleri[Net Gelir])</f>
        <v>971293</v>
      </c>
      <c r="K42" s="13">
        <f>SUMIF(MusteriSiparisleri[Müşteri No],A42,MusteriSiparisleri[SMM])</f>
        <v>616920</v>
      </c>
      <c r="L42" s="13">
        <f>SUMIF(MusteriSiparisleri[Müşteri No],A42,MusteriSiparisleri[Lojistik])</f>
        <v>19257</v>
      </c>
      <c r="M42" s="13">
        <f>SUMIF(MusteriSiparisleri[Müşteri No],A42,MusteriSiparisleri[Destek Saati])*850</f>
        <v>27709.999999999996</v>
      </c>
      <c r="N42" s="13" cm="1">
        <f t="array" ref="N42">SUMPRODUCT((MusteriSiparisleri[Müşteri No]=A42)*(MusteriSiparisleri[Ödeme Günü]&gt;45)*MusteriSiparisleri[Net Gelir]*(MusteriSiparisleri[Ödeme Günü]-45)/365*0.36)</f>
        <v>4155.5667945205478</v>
      </c>
      <c r="O42" s="13">
        <f>K42+L42+M42+N42</f>
        <v>668042.56679452059</v>
      </c>
      <c r="P42" s="13">
        <f>J42-O42</f>
        <v>303250.43320547941</v>
      </c>
      <c r="Q42" s="11">
        <f>IF(J42=0,0,P42/J42)</f>
        <v>0.31221313569178344</v>
      </c>
      <c r="R42" s="16">
        <f>IF(I42=0,0,SUMIF(MusteriSiparisleri[Müşteri No],A42,MusteriSiparisleri[İade Adedi])/I42)</f>
        <v>1.6544117647058824E-2</v>
      </c>
      <c r="S42" t="str">
        <f>IF(OR(Q42&lt;0.26,R42&gt;0.02),"Görüşme","İzleme")</f>
        <v>İzleme</v>
      </c>
      <c r="T4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3" spans="1:20">
      <c r="A43" t="s">
        <v>232</v>
      </c>
      <c r="B43" t="s">
        <v>233</v>
      </c>
      <c r="C43" t="s">
        <v>47</v>
      </c>
      <c r="D43" t="s">
        <v>877</v>
      </c>
      <c r="E43" t="s">
        <v>881</v>
      </c>
      <c r="F43" t="s">
        <v>882</v>
      </c>
      <c r="G43" t="s">
        <v>48</v>
      </c>
      <c r="H43" s="13">
        <f>COUNTIF(MusteriSiparisleri[Müşteri No],A43)</f>
        <v>10</v>
      </c>
      <c r="I43" s="13">
        <f>SUMIF(MusteriSiparisleri[Müşteri No],A43,MusteriSiparisleri[Satılan Adet])</f>
        <v>844</v>
      </c>
      <c r="J43" s="13">
        <f>SUMIF(MusteriSiparisleri[Müşteri No],A43,MusteriSiparisleri[Net Gelir])</f>
        <v>946323</v>
      </c>
      <c r="K43" s="13">
        <f>SUMIF(MusteriSiparisleri[Müşteri No],A43,MusteriSiparisleri[SMM])</f>
        <v>619000</v>
      </c>
      <c r="L43" s="13">
        <f>SUMIF(MusteriSiparisleri[Müşteri No],A43,MusteriSiparisleri[Lojistik])</f>
        <v>17034</v>
      </c>
      <c r="M43" s="13">
        <f>SUMIF(MusteriSiparisleri[Müşteri No],A43,MusteriSiparisleri[Destek Saati])*850</f>
        <v>27115</v>
      </c>
      <c r="N43" s="13" cm="1">
        <f t="array" ref="N43">SUMPRODUCT((MusteriSiparisleri[Müşteri No]=A43)*(MusteriSiparisleri[Ödeme Günü]&gt;45)*MusteriSiparisleri[Net Gelir]*(MusteriSiparisleri[Ödeme Günü]-45)/365*0.36)</f>
        <v>12919.077369863011</v>
      </c>
      <c r="O43" s="13">
        <f>K43+L43+M43+N43</f>
        <v>676068.07736986305</v>
      </c>
      <c r="P43" s="13">
        <f>J43-O43</f>
        <v>270254.92263013695</v>
      </c>
      <c r="Q43" s="11">
        <f>IF(J43=0,0,P43/J43)</f>
        <v>0.28558422719318555</v>
      </c>
      <c r="R43" s="16">
        <f>IF(I43=0,0,SUMIF(MusteriSiparisleri[Müşteri No],A43,MusteriSiparisleri[İade Adedi])/I43)</f>
        <v>7.1090047393364926E-3</v>
      </c>
      <c r="S43" t="str">
        <f>IF(OR(Q43&lt;0.26,R43&gt;0.02),"Görüşme","İzleme")</f>
        <v>İzleme</v>
      </c>
      <c r="T4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4" spans="1:20">
      <c r="A44" t="s">
        <v>120</v>
      </c>
      <c r="B44" t="s">
        <v>121</v>
      </c>
      <c r="C44" t="s">
        <v>42</v>
      </c>
      <c r="D44" t="s">
        <v>880</v>
      </c>
      <c r="E44" t="s">
        <v>878</v>
      </c>
      <c r="F44" t="s">
        <v>879</v>
      </c>
      <c r="G44" t="s">
        <v>43</v>
      </c>
      <c r="H44" s="13">
        <f>COUNTIF(MusteriSiparisleri[Müşteri No],A44)</f>
        <v>10</v>
      </c>
      <c r="I44" s="13">
        <f>SUMIF(MusteriSiparisleri[Müşteri No],A44,MusteriSiparisleri[Satılan Adet])</f>
        <v>797</v>
      </c>
      <c r="J44" s="13">
        <f>SUMIF(MusteriSiparisleri[Müşteri No],A44,MusteriSiparisleri[Net Gelir])</f>
        <v>944889</v>
      </c>
      <c r="K44" s="13">
        <f>SUMIF(MusteriSiparisleri[Müşteri No],A44,MusteriSiparisleri[SMM])</f>
        <v>640662</v>
      </c>
      <c r="L44" s="13">
        <f>SUMIF(MusteriSiparisleri[Müşteri No],A44,MusteriSiparisleri[Lojistik])</f>
        <v>20059</v>
      </c>
      <c r="M44" s="13">
        <f>SUMIF(MusteriSiparisleri[Müşteri No],A44,MusteriSiparisleri[Destek Saati])*850</f>
        <v>16490</v>
      </c>
      <c r="N44" s="13" cm="1">
        <f t="array" ref="N44">SUMPRODUCT((MusteriSiparisleri[Müşteri No]=A44)*(MusteriSiparisleri[Ödeme Günü]&gt;45)*MusteriSiparisleri[Net Gelir]*(MusteriSiparisleri[Ödeme Günü]-45)/365*0.36)</f>
        <v>4162.2381369863006</v>
      </c>
      <c r="O44" s="13">
        <f>K44+L44+M44+N44</f>
        <v>681373.23813698627</v>
      </c>
      <c r="P44" s="13">
        <f>J44-O44</f>
        <v>263515.76186301373</v>
      </c>
      <c r="Q44" s="11">
        <f>IF(J44=0,0,P44/J44)</f>
        <v>0.27888541602560063</v>
      </c>
      <c r="R44" s="16">
        <f>IF(I44=0,0,SUMIF(MusteriSiparisleri[Müşteri No],A44,MusteriSiparisleri[İade Adedi])/I44)</f>
        <v>6.2735257214554582E-3</v>
      </c>
      <c r="S44" t="str">
        <f>IF(OR(Q44&lt;0.26,R44&gt;0.02),"Görüşme","İzleme")</f>
        <v>İzleme</v>
      </c>
      <c r="T4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5" spans="1:20">
      <c r="A45" t="s">
        <v>178</v>
      </c>
      <c r="B45" t="s">
        <v>179</v>
      </c>
      <c r="C45" t="s">
        <v>12</v>
      </c>
      <c r="D45" t="s">
        <v>880</v>
      </c>
      <c r="E45" t="s">
        <v>881</v>
      </c>
      <c r="F45" t="s">
        <v>882</v>
      </c>
      <c r="G45" t="s">
        <v>20</v>
      </c>
      <c r="H45" s="13">
        <f>COUNTIF(MusteriSiparisleri[Müşteri No],A45)</f>
        <v>10</v>
      </c>
      <c r="I45" s="13">
        <f>SUMIF(MusteriSiparisleri[Müşteri No],A45,MusteriSiparisleri[Satılan Adet])</f>
        <v>693</v>
      </c>
      <c r="J45" s="13">
        <f>SUMIF(MusteriSiparisleri[Müşteri No],A45,MusteriSiparisleri[Net Gelir])</f>
        <v>939486</v>
      </c>
      <c r="K45" s="13">
        <f>SUMIF(MusteriSiparisleri[Müşteri No],A45,MusteriSiparisleri[SMM])</f>
        <v>658353</v>
      </c>
      <c r="L45" s="13">
        <f>SUMIF(MusteriSiparisleri[Müşteri No],A45,MusteriSiparisleri[Lojistik])</f>
        <v>18725</v>
      </c>
      <c r="M45" s="13">
        <f>SUMIF(MusteriSiparisleri[Müşteri No],A45,MusteriSiparisleri[Destek Saati])*850</f>
        <v>31875</v>
      </c>
      <c r="N45" s="13" cm="1">
        <f t="array" ref="N45">SUMPRODUCT((MusteriSiparisleri[Müşteri No]=A45)*(MusteriSiparisleri[Ödeme Günü]&gt;45)*MusteriSiparisleri[Net Gelir]*(MusteriSiparisleri[Ödeme Günü]-45)/365*0.36)</f>
        <v>10610.378630136987</v>
      </c>
      <c r="O45" s="13">
        <f>K45+L45+M45+N45</f>
        <v>719563.37863013695</v>
      </c>
      <c r="P45" s="13">
        <f>J45-O45</f>
        <v>219922.62136986305</v>
      </c>
      <c r="Q45" s="11">
        <f>IF(J45=0,0,P45/J45)</f>
        <v>0.23408823694005343</v>
      </c>
      <c r="R45" s="16">
        <f>IF(I45=0,0,SUMIF(MusteriSiparisleri[Müşteri No],A45,MusteriSiparisleri[İade Adedi])/I45)</f>
        <v>1.2987012987012988E-2</v>
      </c>
      <c r="S45" t="str">
        <f>IF(OR(Q45&lt;0.26,R45&gt;0.02),"Görüşme","İzleme")</f>
        <v>Görüşme</v>
      </c>
      <c r="T4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46" spans="1:20">
      <c r="A46" t="s">
        <v>203</v>
      </c>
      <c r="B46" t="s">
        <v>204</v>
      </c>
      <c r="C46" t="s">
        <v>29</v>
      </c>
      <c r="D46" t="s">
        <v>883</v>
      </c>
      <c r="E46" t="s">
        <v>885</v>
      </c>
      <c r="F46" t="s">
        <v>886</v>
      </c>
      <c r="G46" t="s">
        <v>30</v>
      </c>
      <c r="H46" s="13">
        <f>COUNTIF(MusteriSiparisleri[Müşteri No],A46)</f>
        <v>9</v>
      </c>
      <c r="I46" s="13">
        <f>SUMIF(MusteriSiparisleri[Müşteri No],A46,MusteriSiparisleri[Satılan Adet])</f>
        <v>672</v>
      </c>
      <c r="J46" s="13">
        <f>SUMIF(MusteriSiparisleri[Müşteri No],A46,MusteriSiparisleri[Net Gelir])</f>
        <v>921570</v>
      </c>
      <c r="K46" s="13">
        <f>SUMIF(MusteriSiparisleri[Müşteri No],A46,MusteriSiparisleri[SMM])</f>
        <v>629014</v>
      </c>
      <c r="L46" s="13">
        <f>SUMIF(MusteriSiparisleri[Müşteri No],A46,MusteriSiparisleri[Lojistik])</f>
        <v>19848</v>
      </c>
      <c r="M46" s="13">
        <f>SUMIF(MusteriSiparisleri[Müşteri No],A46,MusteriSiparisleri[Destek Saati])*850</f>
        <v>24649.999999999996</v>
      </c>
      <c r="N46" s="13" cm="1">
        <f t="array" ref="N46">SUMPRODUCT((MusteriSiparisleri[Müşteri No]=A46)*(MusteriSiparisleri[Ödeme Günü]&gt;45)*MusteriSiparisleri[Net Gelir]*(MusteriSiparisleri[Ödeme Günü]-45)/365*0.36)</f>
        <v>5242.6839452054792</v>
      </c>
      <c r="O46" s="13">
        <f>K46+L46+M46+N46</f>
        <v>678754.68394520553</v>
      </c>
      <c r="P46" s="13">
        <f>J46-O46</f>
        <v>242815.31605479447</v>
      </c>
      <c r="Q46" s="11">
        <f>IF(J46=0,0,P46/J46)</f>
        <v>0.26348005691894755</v>
      </c>
      <c r="R46" s="16">
        <f>IF(I46=0,0,SUMIF(MusteriSiparisleri[Müşteri No],A46,MusteriSiparisleri[İade Adedi])/I46)</f>
        <v>1.7857142857142856E-2</v>
      </c>
      <c r="S46" t="str">
        <f>IF(OR(Q46&lt;0.26,R46&gt;0.02),"Görüşme","İzleme")</f>
        <v>İzleme</v>
      </c>
      <c r="T4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7" spans="1:20">
      <c r="A47" t="s">
        <v>162</v>
      </c>
      <c r="B47" t="s">
        <v>163</v>
      </c>
      <c r="C47" t="s">
        <v>29</v>
      </c>
      <c r="D47" t="s">
        <v>887</v>
      </c>
      <c r="E47" t="s">
        <v>885</v>
      </c>
      <c r="F47" t="s">
        <v>886</v>
      </c>
      <c r="G47" t="s">
        <v>30</v>
      </c>
      <c r="H47" s="13">
        <f>COUNTIF(MusteriSiparisleri[Müşteri No],A47)</f>
        <v>13</v>
      </c>
      <c r="I47" s="13">
        <f>SUMIF(MusteriSiparisleri[Müşteri No],A47,MusteriSiparisleri[Satılan Adet])</f>
        <v>1001</v>
      </c>
      <c r="J47" s="13">
        <f>SUMIF(MusteriSiparisleri[Müşteri No],A47,MusteriSiparisleri[Net Gelir])</f>
        <v>900993</v>
      </c>
      <c r="K47" s="13">
        <f>SUMIF(MusteriSiparisleri[Müşteri No],A47,MusteriSiparisleri[SMM])</f>
        <v>574389</v>
      </c>
      <c r="L47" s="13">
        <f>SUMIF(MusteriSiparisleri[Müşteri No],A47,MusteriSiparisleri[Lojistik])</f>
        <v>18355</v>
      </c>
      <c r="M47" s="13">
        <f>SUMIF(MusteriSiparisleri[Müşteri No],A47,MusteriSiparisleri[Destek Saati])*850</f>
        <v>27540</v>
      </c>
      <c r="N47" s="13" cm="1">
        <f t="array" ref="N47">SUMPRODUCT((MusteriSiparisleri[Müşteri No]=A47)*(MusteriSiparisleri[Ödeme Günü]&gt;45)*MusteriSiparisleri[Net Gelir]*(MusteriSiparisleri[Ödeme Günü]-45)/365*0.36)</f>
        <v>4997.0446027397247</v>
      </c>
      <c r="O47" s="13">
        <f>K47+L47+M47+N47</f>
        <v>625281.04460273974</v>
      </c>
      <c r="P47" s="13">
        <f>J47-O47</f>
        <v>275711.95539726026</v>
      </c>
      <c r="Q47" s="11">
        <f>IF(J47=0,0,P47/J47)</f>
        <v>0.30600898719219821</v>
      </c>
      <c r="R47" s="16">
        <f>IF(I47=0,0,SUMIF(MusteriSiparisleri[Müşteri No],A47,MusteriSiparisleri[İade Adedi])/I47)</f>
        <v>8.9910089910089919E-3</v>
      </c>
      <c r="S47" t="str">
        <f>IF(OR(Q47&lt;0.26,R47&gt;0.02),"Görüşme","İzleme")</f>
        <v>İzleme</v>
      </c>
      <c r="T4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8" spans="1:20">
      <c r="A48" t="s">
        <v>212</v>
      </c>
      <c r="B48" t="s">
        <v>213</v>
      </c>
      <c r="C48" t="s">
        <v>58</v>
      </c>
      <c r="D48" t="s">
        <v>884</v>
      </c>
      <c r="E48" t="s">
        <v>885</v>
      </c>
      <c r="F48" t="s">
        <v>886</v>
      </c>
      <c r="G48" t="s">
        <v>59</v>
      </c>
      <c r="H48" s="13">
        <f>COUNTIF(MusteriSiparisleri[Müşteri No],A48)</f>
        <v>9</v>
      </c>
      <c r="I48" s="13">
        <f>SUMIF(MusteriSiparisleri[Müşteri No],A48,MusteriSiparisleri[Satılan Adet])</f>
        <v>753</v>
      </c>
      <c r="J48" s="13">
        <f>SUMIF(MusteriSiparisleri[Müşteri No],A48,MusteriSiparisleri[Net Gelir])</f>
        <v>882301</v>
      </c>
      <c r="K48" s="13">
        <f>SUMIF(MusteriSiparisleri[Müşteri No],A48,MusteriSiparisleri[SMM])</f>
        <v>609175</v>
      </c>
      <c r="L48" s="13">
        <f>SUMIF(MusteriSiparisleri[Müşteri No],A48,MusteriSiparisleri[Lojistik])</f>
        <v>17475</v>
      </c>
      <c r="M48" s="13">
        <f>SUMIF(MusteriSiparisleri[Müşteri No],A48,MusteriSiparisleri[Destek Saati])*850</f>
        <v>23885</v>
      </c>
      <c r="N48" s="13" cm="1">
        <f t="array" ref="N48">SUMPRODUCT((MusteriSiparisleri[Müşteri No]=A48)*(MusteriSiparisleri[Ödeme Günü]&gt;45)*MusteriSiparisleri[Net Gelir]*(MusteriSiparisleri[Ödeme Günü]-45)/365*0.36)</f>
        <v>1338.1387397260273</v>
      </c>
      <c r="O48" s="13">
        <f>K48+L48+M48+N48</f>
        <v>651873.13873972604</v>
      </c>
      <c r="P48" s="13">
        <f>J48-O48</f>
        <v>230427.86126027396</v>
      </c>
      <c r="Q48" s="11">
        <f>IF(J48=0,0,P48/J48)</f>
        <v>0.26116695012277436</v>
      </c>
      <c r="R48" s="16">
        <f>IF(I48=0,0,SUMIF(MusteriSiparisleri[Müşteri No],A48,MusteriSiparisleri[İade Adedi])/I48)</f>
        <v>1.7264276228419653E-2</v>
      </c>
      <c r="S48" t="str">
        <f>IF(OR(Q48&lt;0.26,R48&gt;0.02),"Görüşme","İzleme")</f>
        <v>İzleme</v>
      </c>
      <c r="T4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49" spans="1:20">
      <c r="A49" t="s">
        <v>86</v>
      </c>
      <c r="B49" t="s">
        <v>87</v>
      </c>
      <c r="C49" t="s">
        <v>47</v>
      </c>
      <c r="D49" t="s">
        <v>887</v>
      </c>
      <c r="E49" t="s">
        <v>881</v>
      </c>
      <c r="F49" t="s">
        <v>882</v>
      </c>
      <c r="G49" t="s">
        <v>48</v>
      </c>
      <c r="H49" s="13">
        <f>COUNTIF(MusteriSiparisleri[Müşteri No],A49)</f>
        <v>10</v>
      </c>
      <c r="I49" s="13">
        <f>SUMIF(MusteriSiparisleri[Müşteri No],A49,MusteriSiparisleri[Satılan Adet])</f>
        <v>776</v>
      </c>
      <c r="J49" s="13">
        <f>SUMIF(MusteriSiparisleri[Müşteri No],A49,MusteriSiparisleri[Net Gelir])</f>
        <v>854165</v>
      </c>
      <c r="K49" s="13">
        <f>SUMIF(MusteriSiparisleri[Müşteri No],A49,MusteriSiparisleri[SMM])</f>
        <v>564385</v>
      </c>
      <c r="L49" s="13">
        <f>SUMIF(MusteriSiparisleri[Müşteri No],A49,MusteriSiparisleri[Lojistik])</f>
        <v>15374</v>
      </c>
      <c r="M49" s="13">
        <f>SUMIF(MusteriSiparisleri[Müşteri No],A49,MusteriSiparisleri[Destek Saati])*850</f>
        <v>17765</v>
      </c>
      <c r="N49" s="13" cm="1">
        <f t="array" ref="N49">SUMPRODUCT((MusteriSiparisleri[Müşteri No]=A49)*(MusteriSiparisleri[Ödeme Günü]&gt;45)*MusteriSiparisleri[Net Gelir]*(MusteriSiparisleri[Ödeme Günü]-45)/365*0.36)</f>
        <v>18941.317150684932</v>
      </c>
      <c r="O49" s="13">
        <f>K49+L49+M49+N49</f>
        <v>616465.31715068489</v>
      </c>
      <c r="P49" s="13">
        <f>J49-O49</f>
        <v>237699.68284931511</v>
      </c>
      <c r="Q49" s="11">
        <f>IF(J49=0,0,P49/J49)</f>
        <v>0.27828309852231725</v>
      </c>
      <c r="R49" s="16">
        <f>IF(I49=0,0,SUMIF(MusteriSiparisleri[Müşteri No],A49,MusteriSiparisleri[İade Adedi])/I49)</f>
        <v>1.2886597938144329E-2</v>
      </c>
      <c r="S49" t="str">
        <f>IF(OR(Q49&lt;0.26,R49&gt;0.02),"Görüşme","İzleme")</f>
        <v>İzleme</v>
      </c>
      <c r="T4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0" spans="1:20">
      <c r="A50" t="s">
        <v>239</v>
      </c>
      <c r="B50" t="s">
        <v>240</v>
      </c>
      <c r="C50" t="s">
        <v>72</v>
      </c>
      <c r="D50" t="s">
        <v>884</v>
      </c>
      <c r="E50" t="s">
        <v>878</v>
      </c>
      <c r="F50" t="s">
        <v>879</v>
      </c>
      <c r="G50" t="s">
        <v>73</v>
      </c>
      <c r="H50" s="13">
        <f>COUNTIF(MusteriSiparisleri[Müşteri No],A50)</f>
        <v>12</v>
      </c>
      <c r="I50" s="13">
        <f>SUMIF(MusteriSiparisleri[Müşteri No],A50,MusteriSiparisleri[Satılan Adet])</f>
        <v>890</v>
      </c>
      <c r="J50" s="13">
        <f>SUMIF(MusteriSiparisleri[Müşteri No],A50,MusteriSiparisleri[Net Gelir])</f>
        <v>820513</v>
      </c>
      <c r="K50" s="13">
        <f>SUMIF(MusteriSiparisleri[Müşteri No],A50,MusteriSiparisleri[SMM])</f>
        <v>522542</v>
      </c>
      <c r="L50" s="13">
        <f>SUMIF(MusteriSiparisleri[Müşteri No],A50,MusteriSiparisleri[Lojistik])</f>
        <v>16402</v>
      </c>
      <c r="M50" s="13">
        <f>SUMIF(MusteriSiparisleri[Müşteri No],A50,MusteriSiparisleri[Destek Saati])*850</f>
        <v>25925</v>
      </c>
      <c r="N50" s="13" cm="1">
        <f t="array" ref="N50">SUMPRODUCT((MusteriSiparisleri[Müşteri No]=A50)*(MusteriSiparisleri[Ödeme Günü]&gt;45)*MusteriSiparisleri[Net Gelir]*(MusteriSiparisleri[Ödeme Günü]-45)/365*0.36)</f>
        <v>2537.8027397260275</v>
      </c>
      <c r="O50" s="13">
        <f>K50+L50+M50+N50</f>
        <v>567406.80273972603</v>
      </c>
      <c r="P50" s="13">
        <f>J50-O50</f>
        <v>253106.19726027397</v>
      </c>
      <c r="Q50" s="11">
        <f>IF(J50=0,0,P50/J50)</f>
        <v>0.308473110432466</v>
      </c>
      <c r="R50" s="16">
        <f>IF(I50=0,0,SUMIF(MusteriSiparisleri[Müşteri No],A50,MusteriSiparisleri[İade Adedi])/I50)</f>
        <v>1.2359550561797753E-2</v>
      </c>
      <c r="S50" t="str">
        <f>IF(OR(Q50&lt;0.26,R50&gt;0.02),"Görüşme","İzleme")</f>
        <v>İzleme</v>
      </c>
      <c r="T5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1" spans="1:20">
      <c r="A51" t="s">
        <v>105</v>
      </c>
      <c r="B51" t="s">
        <v>106</v>
      </c>
      <c r="C51" t="s">
        <v>12</v>
      </c>
      <c r="D51" t="s">
        <v>884</v>
      </c>
      <c r="E51" t="s">
        <v>881</v>
      </c>
      <c r="F51" t="s">
        <v>882</v>
      </c>
      <c r="G51" t="s">
        <v>20</v>
      </c>
      <c r="H51" s="13">
        <f>COUNTIF(MusteriSiparisleri[Müşteri No],A51)</f>
        <v>8</v>
      </c>
      <c r="I51" s="13">
        <f>SUMIF(MusteriSiparisleri[Müşteri No],A51,MusteriSiparisleri[Satılan Adet])</f>
        <v>563</v>
      </c>
      <c r="J51" s="13">
        <f>SUMIF(MusteriSiparisleri[Müşteri No],A51,MusteriSiparisleri[Net Gelir])</f>
        <v>804434</v>
      </c>
      <c r="K51" s="13">
        <f>SUMIF(MusteriSiparisleri[Müşteri No],A51,MusteriSiparisleri[SMM])</f>
        <v>564192</v>
      </c>
      <c r="L51" s="13">
        <f>SUMIF(MusteriSiparisleri[Müşteri No],A51,MusteriSiparisleri[Lojistik])</f>
        <v>18786</v>
      </c>
      <c r="M51" s="13">
        <f>SUMIF(MusteriSiparisleri[Müşteri No],A51,MusteriSiparisleri[Destek Saati])*850</f>
        <v>19804.999999999996</v>
      </c>
      <c r="N51" s="13" cm="1">
        <f t="array" ref="N51">SUMPRODUCT((MusteriSiparisleri[Müşteri No]=A51)*(MusteriSiparisleri[Ödeme Günü]&gt;45)*MusteriSiparisleri[Net Gelir]*(MusteriSiparisleri[Ödeme Günü]-45)/365*0.36)</f>
        <v>15987.120657534246</v>
      </c>
      <c r="O51" s="13">
        <f>K51+L51+M51+N51</f>
        <v>618770.12065753422</v>
      </c>
      <c r="P51" s="13">
        <f>J51-O51</f>
        <v>185663.87934246578</v>
      </c>
      <c r="Q51" s="11">
        <f>IF(J51=0,0,P51/J51)</f>
        <v>0.23080063664945263</v>
      </c>
      <c r="R51" s="16">
        <f>IF(I51=0,0,SUMIF(MusteriSiparisleri[Müşteri No],A51,MusteriSiparisleri[İade Adedi])/I51)</f>
        <v>1.5985790408525755E-2</v>
      </c>
      <c r="S51" t="str">
        <f>IF(OR(Q51&lt;0.26,R51&gt;0.02),"Görüşme","İzleme")</f>
        <v>Görüşme</v>
      </c>
      <c r="T5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52" spans="1:20">
      <c r="A52" t="s">
        <v>117</v>
      </c>
      <c r="B52" t="s">
        <v>118</v>
      </c>
      <c r="C52" t="s">
        <v>42</v>
      </c>
      <c r="D52" t="s">
        <v>887</v>
      </c>
      <c r="E52" t="s">
        <v>878</v>
      </c>
      <c r="F52" t="s">
        <v>879</v>
      </c>
      <c r="G52" t="s">
        <v>43</v>
      </c>
      <c r="H52" s="13">
        <f>COUNTIF(MusteriSiparisleri[Müşteri No],A52)</f>
        <v>11</v>
      </c>
      <c r="I52" s="13">
        <f>SUMIF(MusteriSiparisleri[Müşteri No],A52,MusteriSiparisleri[Satılan Adet])</f>
        <v>693</v>
      </c>
      <c r="J52" s="13">
        <f>SUMIF(MusteriSiparisleri[Müşteri No],A52,MusteriSiparisleri[Net Gelir])</f>
        <v>797430</v>
      </c>
      <c r="K52" s="13">
        <f>SUMIF(MusteriSiparisleri[Müşteri No],A52,MusteriSiparisleri[SMM])</f>
        <v>534877</v>
      </c>
      <c r="L52" s="13">
        <f>SUMIF(MusteriSiparisleri[Müşteri No],A52,MusteriSiparisleri[Lojistik])</f>
        <v>16712</v>
      </c>
      <c r="M52" s="13">
        <f>SUMIF(MusteriSiparisleri[Müşteri No],A52,MusteriSiparisleri[Destek Saati])*850</f>
        <v>27029.999999999996</v>
      </c>
      <c r="N52" s="13" cm="1">
        <f t="array" ref="N52">SUMPRODUCT((MusteriSiparisleri[Müşteri No]=A52)*(MusteriSiparisleri[Ödeme Günü]&gt;45)*MusteriSiparisleri[Net Gelir]*(MusteriSiparisleri[Ödeme Günü]-45)/365*0.36)</f>
        <v>2864.2655342465755</v>
      </c>
      <c r="O52" s="13">
        <f>K52+L52+M52+N52</f>
        <v>581483.26553424657</v>
      </c>
      <c r="P52" s="13">
        <f>J52-O52</f>
        <v>215946.73446575343</v>
      </c>
      <c r="Q52" s="11">
        <f>IF(J52=0,0,P52/J52)</f>
        <v>0.27080337392091269</v>
      </c>
      <c r="R52" s="16">
        <f>IF(I52=0,0,SUMIF(MusteriSiparisleri[Müşteri No],A52,MusteriSiparisleri[İade Adedi])/I52)</f>
        <v>1.2987012987012988E-2</v>
      </c>
      <c r="S52" t="str">
        <f>IF(OR(Q52&lt;0.26,R52&gt;0.02),"Görüşme","İzleme")</f>
        <v>İzleme</v>
      </c>
      <c r="T5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3" spans="1:20">
      <c r="A53" t="s">
        <v>53</v>
      </c>
      <c r="B53" t="s">
        <v>54</v>
      </c>
      <c r="C53" t="s">
        <v>12</v>
      </c>
      <c r="D53" t="s">
        <v>887</v>
      </c>
      <c r="E53" t="s">
        <v>881</v>
      </c>
      <c r="F53" t="s">
        <v>882</v>
      </c>
      <c r="G53" t="s">
        <v>20</v>
      </c>
      <c r="H53" s="13">
        <f>COUNTIF(MusteriSiparisleri[Müşteri No],A53)</f>
        <v>12</v>
      </c>
      <c r="I53" s="13">
        <f>SUMIF(MusteriSiparisleri[Müşteri No],A53,MusteriSiparisleri[Satılan Adet])</f>
        <v>760</v>
      </c>
      <c r="J53" s="13">
        <f>SUMIF(MusteriSiparisleri[Müşteri No],A53,MusteriSiparisleri[Net Gelir])</f>
        <v>772880</v>
      </c>
      <c r="K53" s="13">
        <f>SUMIF(MusteriSiparisleri[Müşteri No],A53,MusteriSiparisleri[SMM])</f>
        <v>513301</v>
      </c>
      <c r="L53" s="13">
        <f>SUMIF(MusteriSiparisleri[Müşteri No],A53,MusteriSiparisleri[Lojistik])</f>
        <v>18159</v>
      </c>
      <c r="M53" s="13">
        <f>SUMIF(MusteriSiparisleri[Müşteri No],A53,MusteriSiparisleri[Destek Saati])*850</f>
        <v>30515</v>
      </c>
      <c r="N53" s="13" cm="1">
        <f t="array" ref="N53">SUMPRODUCT((MusteriSiparisleri[Müşteri No]=A53)*(MusteriSiparisleri[Ödeme Günü]&gt;45)*MusteriSiparisleri[Net Gelir]*(MusteriSiparisleri[Ödeme Günü]-45)/365*0.36)</f>
        <v>16021.614575342466</v>
      </c>
      <c r="O53" s="13">
        <f>K53+L53+M53+N53</f>
        <v>577996.61457534251</v>
      </c>
      <c r="P53" s="13">
        <f>J53-O53</f>
        <v>194883.38542465749</v>
      </c>
      <c r="Q53" s="11">
        <f>IF(J53=0,0,P53/J53)</f>
        <v>0.25215219105767711</v>
      </c>
      <c r="R53" s="16">
        <f>IF(I53=0,0,SUMIF(MusteriSiparisleri[Müşteri No],A53,MusteriSiparisleri[İade Adedi])/I53)</f>
        <v>1.7105263157894738E-2</v>
      </c>
      <c r="S53" t="str">
        <f>IF(OR(Q53&lt;0.26,R53&gt;0.02),"Görüşme","İzleme")</f>
        <v>Görüşme</v>
      </c>
      <c r="T5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54" spans="1:20">
      <c r="A54" t="s">
        <v>242</v>
      </c>
      <c r="B54" t="s">
        <v>243</v>
      </c>
      <c r="C54" t="s">
        <v>47</v>
      </c>
      <c r="D54" t="s">
        <v>883</v>
      </c>
      <c r="E54" t="s">
        <v>881</v>
      </c>
      <c r="F54" t="s">
        <v>882</v>
      </c>
      <c r="G54" t="s">
        <v>48</v>
      </c>
      <c r="H54" s="13">
        <f>COUNTIF(MusteriSiparisleri[Müşteri No],A54)</f>
        <v>10</v>
      </c>
      <c r="I54" s="13">
        <f>SUMIF(MusteriSiparisleri[Müşteri No],A54,MusteriSiparisleri[Satılan Adet])</f>
        <v>769</v>
      </c>
      <c r="J54" s="13">
        <f>SUMIF(MusteriSiparisleri[Müşteri No],A54,MusteriSiparisleri[Net Gelir])</f>
        <v>766900</v>
      </c>
      <c r="K54" s="13">
        <f>SUMIF(MusteriSiparisleri[Müşteri No],A54,MusteriSiparisleri[SMM])</f>
        <v>500961</v>
      </c>
      <c r="L54" s="13">
        <f>SUMIF(MusteriSiparisleri[Müşteri No],A54,MusteriSiparisleri[Lojistik])</f>
        <v>17919</v>
      </c>
      <c r="M54" s="13">
        <f>SUMIF(MusteriSiparisleri[Müşteri No],A54,MusteriSiparisleri[Destek Saati])*850</f>
        <v>28900</v>
      </c>
      <c r="N54" s="13" cm="1">
        <f t="array" ref="N54">SUMPRODUCT((MusteriSiparisleri[Müşteri No]=A54)*(MusteriSiparisleri[Ödeme Günü]&gt;45)*MusteriSiparisleri[Net Gelir]*(MusteriSiparisleri[Ödeme Günü]-45)/365*0.36)</f>
        <v>12688.62410958904</v>
      </c>
      <c r="O54" s="13">
        <f>K54+L54+M54+N54</f>
        <v>560468.62410958903</v>
      </c>
      <c r="P54" s="13">
        <f>J54-O54</f>
        <v>206431.37589041097</v>
      </c>
      <c r="Q54" s="11">
        <f>IF(J54=0,0,P54/J54)</f>
        <v>0.26917639312871428</v>
      </c>
      <c r="R54" s="16">
        <f>IF(I54=0,0,SUMIF(MusteriSiparisleri[Müşteri No],A54,MusteriSiparisleri[İade Adedi])/I54)</f>
        <v>1.950585175552666E-2</v>
      </c>
      <c r="S54" t="str">
        <f>IF(OR(Q54&lt;0.26,R54&gt;0.02),"Görüşme","İzleme")</f>
        <v>İzleme</v>
      </c>
      <c r="T5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5" spans="1:20">
      <c r="A55" t="s">
        <v>159</v>
      </c>
      <c r="B55" t="s">
        <v>160</v>
      </c>
      <c r="C55" t="s">
        <v>47</v>
      </c>
      <c r="D55" t="s">
        <v>883</v>
      </c>
      <c r="E55" t="s">
        <v>881</v>
      </c>
      <c r="F55" t="s">
        <v>882</v>
      </c>
      <c r="G55" t="s">
        <v>48</v>
      </c>
      <c r="H55" s="13">
        <f>COUNTIF(MusteriSiparisleri[Müşteri No],A55)</f>
        <v>7</v>
      </c>
      <c r="I55" s="13">
        <f>SUMIF(MusteriSiparisleri[Müşteri No],A55,MusteriSiparisleri[Satılan Adet])</f>
        <v>474</v>
      </c>
      <c r="J55" s="13">
        <f>SUMIF(MusteriSiparisleri[Müşteri No],A55,MusteriSiparisleri[Net Gelir])</f>
        <v>752477</v>
      </c>
      <c r="K55" s="13">
        <f>SUMIF(MusteriSiparisleri[Müşteri No],A55,MusteriSiparisleri[SMM])</f>
        <v>537722</v>
      </c>
      <c r="L55" s="13">
        <f>SUMIF(MusteriSiparisleri[Müşteri No],A55,MusteriSiparisleri[Lojistik])</f>
        <v>14330</v>
      </c>
      <c r="M55" s="13">
        <f>SUMIF(MusteriSiparisleri[Müşteri No],A55,MusteriSiparisleri[Destek Saati])*850</f>
        <v>21420</v>
      </c>
      <c r="N55" s="13" cm="1">
        <f t="array" ref="N55">SUMPRODUCT((MusteriSiparisleri[Müşteri No]=A55)*(MusteriSiparisleri[Ödeme Günü]&gt;45)*MusteriSiparisleri[Net Gelir]*(MusteriSiparisleri[Ödeme Günü]-45)/365*0.36)</f>
        <v>12997.78915068493</v>
      </c>
      <c r="O55" s="13">
        <f>K55+L55+M55+N55</f>
        <v>586469.78915068496</v>
      </c>
      <c r="P55" s="13">
        <f>J55-O55</f>
        <v>166007.21084931504</v>
      </c>
      <c r="Q55" s="11">
        <f>IF(J55=0,0,P55/J55)</f>
        <v>0.22061433219794763</v>
      </c>
      <c r="R55" s="16">
        <f>IF(I55=0,0,SUMIF(MusteriSiparisleri[Müşteri No],A55,MusteriSiparisleri[İade Adedi])/I55)</f>
        <v>1.0548523206751054E-2</v>
      </c>
      <c r="S55" t="str">
        <f>IF(OR(Q55&lt;0.26,R55&gt;0.02),"Görüşme","İzleme")</f>
        <v>Görüşme</v>
      </c>
      <c r="T55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56" spans="1:20">
      <c r="A56" t="s">
        <v>135</v>
      </c>
      <c r="B56" t="s">
        <v>136</v>
      </c>
      <c r="C56" t="s">
        <v>72</v>
      </c>
      <c r="D56" t="s">
        <v>884</v>
      </c>
      <c r="E56" t="s">
        <v>878</v>
      </c>
      <c r="F56" t="s">
        <v>879</v>
      </c>
      <c r="G56" t="s">
        <v>73</v>
      </c>
      <c r="H56" s="13">
        <f>COUNTIF(MusteriSiparisleri[Müşteri No],A56)</f>
        <v>9</v>
      </c>
      <c r="I56" s="13">
        <f>SUMIF(MusteriSiparisleri[Müşteri No],A56,MusteriSiparisleri[Satılan Adet])</f>
        <v>715</v>
      </c>
      <c r="J56" s="13">
        <f>SUMIF(MusteriSiparisleri[Müşteri No],A56,MusteriSiparisleri[Net Gelir])</f>
        <v>742022</v>
      </c>
      <c r="K56" s="13">
        <f>SUMIF(MusteriSiparisleri[Müşteri No],A56,MusteriSiparisleri[SMM])</f>
        <v>499698</v>
      </c>
      <c r="L56" s="13">
        <f>SUMIF(MusteriSiparisleri[Müşteri No],A56,MusteriSiparisleri[Lojistik])</f>
        <v>15332</v>
      </c>
      <c r="M56" s="13">
        <f>SUMIF(MusteriSiparisleri[Müşteri No],A56,MusteriSiparisleri[Destek Saati])*850</f>
        <v>18020</v>
      </c>
      <c r="N56" s="13" cm="1">
        <f t="array" ref="N56">SUMPRODUCT((MusteriSiparisleri[Müşteri No]=A56)*(MusteriSiparisleri[Ödeme Günü]&gt;45)*MusteriSiparisleri[Net Gelir]*(MusteriSiparisleri[Ödeme Günü]-45)/365*0.36)</f>
        <v>2835.9054246575342</v>
      </c>
      <c r="O56" s="13">
        <f>K56+L56+M56+N56</f>
        <v>535885.90542465751</v>
      </c>
      <c r="P56" s="13">
        <f>J56-O56</f>
        <v>206136.09457534249</v>
      </c>
      <c r="Q56" s="11">
        <f>IF(J56=0,0,P56/J56)</f>
        <v>0.27780321146184678</v>
      </c>
      <c r="R56" s="16">
        <f>IF(I56=0,0,SUMIF(MusteriSiparisleri[Müşteri No],A56,MusteriSiparisleri[İade Adedi])/I56)</f>
        <v>1.8181818181818181E-2</v>
      </c>
      <c r="S56" t="str">
        <f>IF(OR(Q56&lt;0.26,R56&gt;0.02),"Görüşme","İzleme")</f>
        <v>İzleme</v>
      </c>
      <c r="T56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7" spans="1:20">
      <c r="A57" t="s">
        <v>108</v>
      </c>
      <c r="B57" t="s">
        <v>109</v>
      </c>
      <c r="C57" t="s">
        <v>42</v>
      </c>
      <c r="D57" t="s">
        <v>877</v>
      </c>
      <c r="E57" t="s">
        <v>878</v>
      </c>
      <c r="F57" t="s">
        <v>879</v>
      </c>
      <c r="G57" t="s">
        <v>43</v>
      </c>
      <c r="H57" s="13">
        <f>COUNTIF(MusteriSiparisleri[Müşteri No],A57)</f>
        <v>9</v>
      </c>
      <c r="I57" s="13">
        <f>SUMIF(MusteriSiparisleri[Müşteri No],A57,MusteriSiparisleri[Satılan Adet])</f>
        <v>694</v>
      </c>
      <c r="J57" s="13">
        <f>SUMIF(MusteriSiparisleri[Müşteri No],A57,MusteriSiparisleri[Net Gelir])</f>
        <v>738093</v>
      </c>
      <c r="K57" s="13">
        <f>SUMIF(MusteriSiparisleri[Müşteri No],A57,MusteriSiparisleri[SMM])</f>
        <v>474286</v>
      </c>
      <c r="L57" s="13">
        <f>SUMIF(MusteriSiparisleri[Müşteri No],A57,MusteriSiparisleri[Lojistik])</f>
        <v>13286</v>
      </c>
      <c r="M57" s="13">
        <f>SUMIF(MusteriSiparisleri[Müşteri No],A57,MusteriSiparisleri[Destek Saati])*850</f>
        <v>16745</v>
      </c>
      <c r="N57" s="13" cm="1">
        <f t="array" ref="N57">SUMPRODUCT((MusteriSiparisleri[Müşteri No]=A57)*(MusteriSiparisleri[Ödeme Günü]&gt;45)*MusteriSiparisleri[Net Gelir]*(MusteriSiparisleri[Ödeme Günü]-45)/365*0.36)</f>
        <v>4356.6450410958896</v>
      </c>
      <c r="O57" s="13">
        <f>K57+L57+M57+N57</f>
        <v>508673.64504109591</v>
      </c>
      <c r="P57" s="13">
        <f>J57-O57</f>
        <v>229419.35495890409</v>
      </c>
      <c r="Q57" s="11">
        <f>IF(J57=0,0,P57/J57)</f>
        <v>0.3108271653557263</v>
      </c>
      <c r="R57" s="16">
        <f>IF(I57=0,0,SUMIF(MusteriSiparisleri[Müşteri No],A57,MusteriSiparisleri[İade Adedi])/I57)</f>
        <v>1.0086455331412104E-2</v>
      </c>
      <c r="S57" t="str">
        <f>IF(OR(Q57&lt;0.26,R57&gt;0.02),"Görüşme","İzleme")</f>
        <v>İzleme</v>
      </c>
      <c r="T57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8" spans="1:20">
      <c r="A58" t="s">
        <v>283</v>
      </c>
      <c r="B58" t="s">
        <v>284</v>
      </c>
      <c r="C58" t="s">
        <v>42</v>
      </c>
      <c r="D58" t="s">
        <v>884</v>
      </c>
      <c r="E58" t="s">
        <v>878</v>
      </c>
      <c r="F58" t="s">
        <v>879</v>
      </c>
      <c r="G58" t="s">
        <v>43</v>
      </c>
      <c r="H58" s="13">
        <f>COUNTIF(MusteriSiparisleri[Müşteri No],A58)</f>
        <v>8</v>
      </c>
      <c r="I58" s="13">
        <f>SUMIF(MusteriSiparisleri[Müşteri No],A58,MusteriSiparisleri[Satılan Adet])</f>
        <v>732</v>
      </c>
      <c r="J58" s="13">
        <f>SUMIF(MusteriSiparisleri[Müşteri No],A58,MusteriSiparisleri[Net Gelir])</f>
        <v>733058</v>
      </c>
      <c r="K58" s="13">
        <f>SUMIF(MusteriSiparisleri[Müşteri No],A58,MusteriSiparisleri[SMM])</f>
        <v>489356</v>
      </c>
      <c r="L58" s="13">
        <f>SUMIF(MusteriSiparisleri[Müşteri No],A58,MusteriSiparisleri[Lojistik])</f>
        <v>16900</v>
      </c>
      <c r="M58" s="13">
        <f>SUMIF(MusteriSiparisleri[Müşteri No],A58,MusteriSiparisleri[Destek Saati])*850</f>
        <v>18785</v>
      </c>
      <c r="N58" s="13" cm="1">
        <f t="array" ref="N58">SUMPRODUCT((MusteriSiparisleri[Müşteri No]=A58)*(MusteriSiparisleri[Ödeme Günü]&gt;45)*MusteriSiparisleri[Net Gelir]*(MusteriSiparisleri[Ödeme Günü]-45)/365*0.36)</f>
        <v>1163.6146849315069</v>
      </c>
      <c r="O58" s="13">
        <f>K58+L58+M58+N58</f>
        <v>526204.61468493147</v>
      </c>
      <c r="P58" s="13">
        <f>J58-O58</f>
        <v>206853.38531506853</v>
      </c>
      <c r="Q58" s="11">
        <f>IF(J58=0,0,P58/J58)</f>
        <v>0.28217874344877014</v>
      </c>
      <c r="R58" s="16">
        <f>IF(I58=0,0,SUMIF(MusteriSiparisleri[Müşteri No],A58,MusteriSiparisleri[İade Adedi])/I58)</f>
        <v>1.6393442622950821E-2</v>
      </c>
      <c r="S58" t="str">
        <f>IF(OR(Q58&lt;0.26,R58&gt;0.02),"Görüşme","İzleme")</f>
        <v>İzleme</v>
      </c>
      <c r="T58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59" spans="1:20">
      <c r="A59" t="s">
        <v>129</v>
      </c>
      <c r="B59" t="s">
        <v>130</v>
      </c>
      <c r="C59" t="s">
        <v>58</v>
      </c>
      <c r="D59" t="s">
        <v>883</v>
      </c>
      <c r="E59" t="s">
        <v>885</v>
      </c>
      <c r="F59" t="s">
        <v>886</v>
      </c>
      <c r="G59" t="s">
        <v>59</v>
      </c>
      <c r="H59" s="13">
        <f>COUNTIF(MusteriSiparisleri[Müşteri No],A59)</f>
        <v>10</v>
      </c>
      <c r="I59" s="13">
        <f>SUMIF(MusteriSiparisleri[Müşteri No],A59,MusteriSiparisleri[Satılan Adet])</f>
        <v>636</v>
      </c>
      <c r="J59" s="13">
        <f>SUMIF(MusteriSiparisleri[Müşteri No],A59,MusteriSiparisleri[Net Gelir])</f>
        <v>679754</v>
      </c>
      <c r="K59" s="13">
        <f>SUMIF(MusteriSiparisleri[Müşteri No],A59,MusteriSiparisleri[SMM])</f>
        <v>450227</v>
      </c>
      <c r="L59" s="13">
        <f>SUMIF(MusteriSiparisleri[Müşteri No],A59,MusteriSiparisleri[Lojistik])</f>
        <v>12561</v>
      </c>
      <c r="M59" s="13">
        <f>SUMIF(MusteriSiparisleri[Müşteri No],A59,MusteriSiparisleri[Destek Saati])*850</f>
        <v>21760</v>
      </c>
      <c r="N59" s="13" cm="1">
        <f t="array" ref="N59">SUMPRODUCT((MusteriSiparisleri[Müşteri No]=A59)*(MusteriSiparisleri[Ödeme Günü]&gt;45)*MusteriSiparisleri[Net Gelir]*(MusteriSiparisleri[Ödeme Günü]-45)/365*0.36)</f>
        <v>3368.6787945205479</v>
      </c>
      <c r="O59" s="13">
        <f>K59+L59+M59+N59</f>
        <v>487916.67879452056</v>
      </c>
      <c r="P59" s="13">
        <f>J59-O59</f>
        <v>191837.32120547944</v>
      </c>
      <c r="Q59" s="11">
        <f>IF(J59=0,0,P59/J59)</f>
        <v>0.28221580337221913</v>
      </c>
      <c r="R59" s="16">
        <f>IF(I59=0,0,SUMIF(MusteriSiparisleri[Müşteri No],A59,MusteriSiparisleri[İade Adedi])/I59)</f>
        <v>1.8867924528301886E-2</v>
      </c>
      <c r="S59" t="str">
        <f>IF(OR(Q59&lt;0.26,R59&gt;0.02),"Görüşme","İzleme")</f>
        <v>İzleme</v>
      </c>
      <c r="T59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60" spans="1:20">
      <c r="A60" t="s">
        <v>250</v>
      </c>
      <c r="B60" t="s">
        <v>251</v>
      </c>
      <c r="C60" t="s">
        <v>58</v>
      </c>
      <c r="D60" t="s">
        <v>884</v>
      </c>
      <c r="E60" t="s">
        <v>885</v>
      </c>
      <c r="F60" t="s">
        <v>886</v>
      </c>
      <c r="G60" t="s">
        <v>59</v>
      </c>
      <c r="H60" s="13">
        <f>COUNTIF(MusteriSiparisleri[Müşteri No],A60)</f>
        <v>7</v>
      </c>
      <c r="I60" s="13">
        <f>SUMIF(MusteriSiparisleri[Müşteri No],A60,MusteriSiparisleri[Satılan Adet])</f>
        <v>674</v>
      </c>
      <c r="J60" s="13">
        <f>SUMIF(MusteriSiparisleri[Müşteri No],A60,MusteriSiparisleri[Net Gelir])</f>
        <v>662982</v>
      </c>
      <c r="K60" s="13">
        <f>SUMIF(MusteriSiparisleri[Müşteri No],A60,MusteriSiparisleri[SMM])</f>
        <v>419074</v>
      </c>
      <c r="L60" s="13">
        <f>SUMIF(MusteriSiparisleri[Müşteri No],A60,MusteriSiparisleri[Lojistik])</f>
        <v>11934</v>
      </c>
      <c r="M60" s="13">
        <f>SUMIF(MusteriSiparisleri[Müşteri No],A60,MusteriSiparisleri[Destek Saati])*850</f>
        <v>20485</v>
      </c>
      <c r="N60" s="13" cm="1">
        <f t="array" ref="N60">SUMPRODUCT((MusteriSiparisleri[Müşteri No]=A60)*(MusteriSiparisleri[Ödeme Günü]&gt;45)*MusteriSiparisleri[Net Gelir]*(MusteriSiparisleri[Ödeme Günü]-45)/365*0.36)</f>
        <v>3177.5533150684932</v>
      </c>
      <c r="O60" s="13">
        <f>K60+L60+M60+N60</f>
        <v>454670.55331506848</v>
      </c>
      <c r="P60" s="13">
        <f>J60-O60</f>
        <v>208311.44668493152</v>
      </c>
      <c r="Q60" s="11">
        <f>IF(J60=0,0,P60/J60)</f>
        <v>0.31420377428788643</v>
      </c>
      <c r="R60" s="16">
        <f>IF(I60=0,0,SUMIF(MusteriSiparisleri[Müşteri No],A60,MusteriSiparisleri[İade Adedi])/I60)</f>
        <v>1.0385756676557863E-2</v>
      </c>
      <c r="S60" t="str">
        <f>IF(OR(Q60&lt;0.26,R60&gt;0.02),"Görüşme","İzleme")</f>
        <v>İzleme</v>
      </c>
      <c r="T60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61" spans="1:20">
      <c r="A61" t="s">
        <v>33</v>
      </c>
      <c r="B61" t="s">
        <v>34</v>
      </c>
      <c r="C61" t="s">
        <v>12</v>
      </c>
      <c r="D61" t="s">
        <v>883</v>
      </c>
      <c r="E61" t="s">
        <v>881</v>
      </c>
      <c r="F61" t="s">
        <v>882</v>
      </c>
      <c r="G61" t="s">
        <v>20</v>
      </c>
      <c r="H61" s="13">
        <f>COUNTIF(MusteriSiparisleri[Müşteri No],A61)</f>
        <v>7</v>
      </c>
      <c r="I61" s="13">
        <f>SUMIF(MusteriSiparisleri[Müşteri No],A61,MusteriSiparisleri[Satılan Adet])</f>
        <v>536</v>
      </c>
      <c r="J61" s="13">
        <f>SUMIF(MusteriSiparisleri[Müşteri No],A61,MusteriSiparisleri[Net Gelir])</f>
        <v>646145</v>
      </c>
      <c r="K61" s="13">
        <f>SUMIF(MusteriSiparisleri[Müşteri No],A61,MusteriSiparisleri[SMM])</f>
        <v>446278</v>
      </c>
      <c r="L61" s="13">
        <f>SUMIF(MusteriSiparisleri[Müşteri No],A61,MusteriSiparisleri[Lojistik])</f>
        <v>13533</v>
      </c>
      <c r="M61" s="13">
        <f>SUMIF(MusteriSiparisleri[Müşteri No],A61,MusteriSiparisleri[Destek Saati])*850</f>
        <v>13005</v>
      </c>
      <c r="N61" s="13" cm="1">
        <f t="array" ref="N61">SUMPRODUCT((MusteriSiparisleri[Müşteri No]=A61)*(MusteriSiparisleri[Ödeme Günü]&gt;45)*MusteriSiparisleri[Net Gelir]*(MusteriSiparisleri[Ödeme Günü]-45)/365*0.36)</f>
        <v>10037.476602739727</v>
      </c>
      <c r="O61" s="13">
        <f>K61+L61+M61+N61</f>
        <v>482853.47660273971</v>
      </c>
      <c r="P61" s="13">
        <f>J61-O61</f>
        <v>163291.52339726029</v>
      </c>
      <c r="Q61" s="11">
        <f>IF(J61=0,0,P61/J61)</f>
        <v>0.25271653173399206</v>
      </c>
      <c r="R61" s="16">
        <f>IF(I61=0,0,SUMIF(MusteriSiparisleri[Müşteri No],A61,MusteriSiparisleri[İade Adedi])/I61)</f>
        <v>1.6791044776119403E-2</v>
      </c>
      <c r="S61" t="str">
        <f>IF(OR(Q61&lt;0.26,R61&gt;0.02),"Görüşme","İzleme")</f>
        <v>Görüşme</v>
      </c>
      <c r="T61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Optimizasyonu</v>
      </c>
    </row>
    <row r="62" spans="1:20">
      <c r="A62" t="s">
        <v>132</v>
      </c>
      <c r="B62" t="s">
        <v>133</v>
      </c>
      <c r="C62" t="s">
        <v>72</v>
      </c>
      <c r="D62" t="s">
        <v>877</v>
      </c>
      <c r="E62" t="s">
        <v>878</v>
      </c>
      <c r="F62" t="s">
        <v>879</v>
      </c>
      <c r="G62" t="s">
        <v>73</v>
      </c>
      <c r="H62" s="13">
        <f>COUNTIF(MusteriSiparisleri[Müşteri No],A62)</f>
        <v>8</v>
      </c>
      <c r="I62" s="13">
        <f>SUMIF(MusteriSiparisleri[Müşteri No],A62,MusteriSiparisleri[Satılan Adet])</f>
        <v>590</v>
      </c>
      <c r="J62" s="13">
        <f>SUMIF(MusteriSiparisleri[Müşteri No],A62,MusteriSiparisleri[Net Gelir])</f>
        <v>588276</v>
      </c>
      <c r="K62" s="13">
        <f>SUMIF(MusteriSiparisleri[Müşteri No],A62,MusteriSiparisleri[SMM])</f>
        <v>382180</v>
      </c>
      <c r="L62" s="13">
        <f>SUMIF(MusteriSiparisleri[Müşteri No],A62,MusteriSiparisleri[Lojistik])</f>
        <v>11783</v>
      </c>
      <c r="M62" s="13">
        <f>SUMIF(MusteriSiparisleri[Müşteri No],A62,MusteriSiparisleri[Destek Saati])*850</f>
        <v>20995.000000000004</v>
      </c>
      <c r="N62" s="13" cm="1">
        <f t="array" ref="N62">SUMPRODUCT((MusteriSiparisleri[Müşteri No]=A62)*(MusteriSiparisleri[Ödeme Günü]&gt;45)*MusteriSiparisleri[Net Gelir]*(MusteriSiparisleri[Ödeme Günü]-45)/365*0.36)</f>
        <v>1595.814904109589</v>
      </c>
      <c r="O62" s="13">
        <f>K62+L62+M62+N62</f>
        <v>416553.81490410957</v>
      </c>
      <c r="P62" s="13">
        <f>J62-O62</f>
        <v>171722.18509589043</v>
      </c>
      <c r="Q62" s="11">
        <f>IF(J62=0,0,P62/J62)</f>
        <v>0.29190751466299902</v>
      </c>
      <c r="R62" s="16">
        <f>IF(I62=0,0,SUMIF(MusteriSiparisleri[Müşteri No],A62,MusteriSiparisleri[İade Adedi])/I62)</f>
        <v>1.864406779661017E-2</v>
      </c>
      <c r="S62" t="str">
        <f>IF(OR(Q62&lt;0.26,R62&gt;0.02),"Görüşme","İzleme")</f>
        <v>İzleme</v>
      </c>
      <c r="T62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/>
      </c>
    </row>
    <row r="63" spans="1:20">
      <c r="A63" t="s">
        <v>364</v>
      </c>
      <c r="B63" t="s">
        <v>365</v>
      </c>
      <c r="C63" t="s">
        <v>29</v>
      </c>
      <c r="D63" t="s">
        <v>884</v>
      </c>
      <c r="E63" t="s">
        <v>885</v>
      </c>
      <c r="F63" t="s">
        <v>886</v>
      </c>
      <c r="G63" t="s">
        <v>30</v>
      </c>
      <c r="H63" s="13">
        <f>COUNTIF(MusteriSiparisleri[Müşteri No],A63)</f>
        <v>6</v>
      </c>
      <c r="I63" s="13">
        <f>SUMIF(MusteriSiparisleri[Müşteri No],A63,MusteriSiparisleri[Satılan Adet])</f>
        <v>385</v>
      </c>
      <c r="J63" s="13">
        <f>SUMIF(MusteriSiparisleri[Müşteri No],A63,MusteriSiparisleri[Net Gelir])</f>
        <v>437770</v>
      </c>
      <c r="K63" s="13">
        <f>SUMIF(MusteriSiparisleri[Müşteri No],A63,MusteriSiparisleri[SMM])</f>
        <v>301458</v>
      </c>
      <c r="L63" s="13">
        <f>SUMIF(MusteriSiparisleri[Müşteri No],A63,MusteriSiparisleri[Lojistik])</f>
        <v>9560</v>
      </c>
      <c r="M63" s="13">
        <f>SUMIF(MusteriSiparisleri[Müşteri No],A63,MusteriSiparisleri[Destek Saati])*850</f>
        <v>16575</v>
      </c>
      <c r="N63" s="13" cm="1">
        <f t="array" ref="N63">SUMPRODUCT((MusteriSiparisleri[Müşteri No]=A63)*(MusteriSiparisleri[Ödeme Günü]&gt;45)*MusteriSiparisleri[Net Gelir]*(MusteriSiparisleri[Ödeme Günü]-45)/365*0.36)</f>
        <v>2262.4905205479454</v>
      </c>
      <c r="O63" s="13">
        <f>K63+L63+M63+N63</f>
        <v>329855.49052054796</v>
      </c>
      <c r="P63" s="13">
        <f>J63-O63</f>
        <v>107914.50947945204</v>
      </c>
      <c r="Q63" s="11">
        <f>IF(J63=0,0,P63/J63)</f>
        <v>0.24650960431151528</v>
      </c>
      <c r="R63" s="16">
        <f>IF(I63=0,0,SUMIF(MusteriSiparisleri[Müşteri No],A63,MusteriSiparisleri[İade Adedi])/I63)</f>
        <v>2.8571428571428571E-2</v>
      </c>
      <c r="S63" t="str">
        <f>IF(OR(Q63&lt;0.26,R63&gt;0.02),"Görüşme","İzleme")</f>
        <v>Görüşme</v>
      </c>
      <c r="T63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Maliyet &amp; Kalite İncelemesi</v>
      </c>
    </row>
    <row r="64" spans="1:20">
      <c r="A64" t="s">
        <v>382</v>
      </c>
      <c r="B64" t="s">
        <v>383</v>
      </c>
      <c r="C64" t="s">
        <v>58</v>
      </c>
      <c r="D64" t="s">
        <v>880</v>
      </c>
      <c r="E64" t="s">
        <v>885</v>
      </c>
      <c r="F64" t="s">
        <v>886</v>
      </c>
      <c r="G64" t="s">
        <v>59</v>
      </c>
      <c r="H64" s="13">
        <f>COUNTIF(MusteriSiparisleri[Müşteri No],A64)</f>
        <v>2</v>
      </c>
      <c r="I64" s="13">
        <f>SUMIF(MusteriSiparisleri[Müşteri No],A64,MusteriSiparisleri[Satılan Adet])</f>
        <v>206</v>
      </c>
      <c r="J64" s="13">
        <f>SUMIF(MusteriSiparisleri[Müşteri No],A64,MusteriSiparisleri[Net Gelir])</f>
        <v>199304</v>
      </c>
      <c r="K64" s="13">
        <f>SUMIF(MusteriSiparisleri[Müşteri No],A64,MusteriSiparisleri[SMM])</f>
        <v>130761</v>
      </c>
      <c r="L64" s="13">
        <f>SUMIF(MusteriSiparisleri[Müşteri No],A64,MusteriSiparisleri[Lojistik])</f>
        <v>3587</v>
      </c>
      <c r="M64" s="13">
        <f>SUMIF(MusteriSiparisleri[Müşteri No],A64,MusteriSiparisleri[Destek Saati])*850</f>
        <v>6545</v>
      </c>
      <c r="N64" s="13" cm="1">
        <f t="array" ref="N64">SUMPRODUCT((MusteriSiparisleri[Müşteri No]=A64)*(MusteriSiparisleri[Ödeme Günü]&gt;45)*MusteriSiparisleri[Net Gelir]*(MusteriSiparisleri[Ödeme Günü]-45)/365*0.36)</f>
        <v>575.54827397260271</v>
      </c>
      <c r="O64" s="13">
        <f>K64+L64+M64+N64</f>
        <v>141468.54827397261</v>
      </c>
      <c r="P64" s="13">
        <f>J64-O64</f>
        <v>57835.451726027386</v>
      </c>
      <c r="Q64" s="11">
        <f>IF(J64=0,0,P64/J64)</f>
        <v>0.29018710977214401</v>
      </c>
      <c r="R64" s="16">
        <f>IF(I64=0,0,SUMIF(MusteriSiparisleri[Müşteri No],A64,MusteriSiparisleri[İade Adedi])/I64)</f>
        <v>2.9126213592233011E-2</v>
      </c>
      <c r="S64" t="str">
        <f>IF(OR(Q64&lt;0.26,R64&gt;0.02),"Görüşme","İzleme")</f>
        <v>Görüşme</v>
      </c>
      <c r="T64" t="str">
        <f>IF(HesapAnalizi[[#This Row],[Karar]]="İzleme","",IF(AND(HesapAnalizi[[#This Row],[Katkı Marjı (%)]]&lt;0.26,HesapAnalizi[[#This Row],[İade Oranı (%)]]&gt;0.02),"Maliyet &amp; Kalite İncelemesi",IF(HesapAnalizi[[#This Row],[Katkı Marjı (%)]]&lt;0.26,"Maliyet Optimizasyonu","Kalite &amp; İade Yönetimi")))</f>
        <v>Kalite &amp; İade Yönetimi</v>
      </c>
    </row>
    <row r="67" spans="1:9" ht="18.75">
      <c r="A67" s="18" t="s">
        <v>912</v>
      </c>
      <c r="B67" s="18"/>
      <c r="C67" s="18"/>
      <c r="D67" s="18"/>
      <c r="E67" s="18"/>
      <c r="F67" s="18"/>
      <c r="G67" s="18"/>
      <c r="H67" s="18"/>
      <c r="I67" s="18"/>
    </row>
    <row r="69" spans="1:9">
      <c r="A69" s="8" t="s">
        <v>6</v>
      </c>
      <c r="B69" s="8" t="s">
        <v>913</v>
      </c>
      <c r="C69" s="8" t="s">
        <v>10</v>
      </c>
      <c r="D69" s="8" t="s">
        <v>11</v>
      </c>
      <c r="E69" s="8" t="s">
        <v>12</v>
      </c>
      <c r="F69" s="8" t="s">
        <v>914</v>
      </c>
      <c r="G69" s="8" t="s">
        <v>915</v>
      </c>
      <c r="H69" s="8" t="s">
        <v>909</v>
      </c>
      <c r="I69" s="8" t="s">
        <v>916</v>
      </c>
    </row>
    <row r="70" spans="1:9">
      <c r="A70" t="str" cm="1">
        <f t="array" ref="A70:A75">_xlfn.UNIQUE(HesapAnalizi[Sektör])</f>
        <v>Üretim</v>
      </c>
      <c r="B70">
        <f>COUNTIF(HesapAnalizi[Sektör],A70)</f>
        <v>10</v>
      </c>
      <c r="C70" s="10">
        <f>SUMIF(HesapAnalizi[Sektör],A70,HesapAnalizi[Net Gelir])</f>
        <v>10756358</v>
      </c>
      <c r="D70" s="10">
        <f>SUMIF(HesapAnalizi[Sektör],A70,HesapAnalizi[SMM])</f>
        <v>7350961</v>
      </c>
      <c r="E70" s="10">
        <f>SUMIF(HesapAnalizi[Sektör],A70,HesapAnalizi[Lojistik])</f>
        <v>209426</v>
      </c>
      <c r="F70" s="10">
        <f>SUMIF(HesapAnalizi[Sektör],A70,HesapAnalizi[Destek Maliyeti])</f>
        <v>278715</v>
      </c>
      <c r="G70" s="10">
        <f>SUMIF(HesapAnalizi[Sektör],A70,HesapAnalizi[Finansman Yükü])</f>
        <v>55040.956273972603</v>
      </c>
      <c r="H70" s="11">
        <f>IF(C70=0,0,SUMIF(HesapAnalizi[Sektör],A70,HesapAnalizi[Katkı Marjı (₺)])/C70)</f>
        <v>0.26609518237734625</v>
      </c>
      <c r="I70">
        <f>COUNTIFS(HesapAnalizi[Sektör],A70,HesapAnalizi[Karar],"Görüşme")</f>
        <v>3</v>
      </c>
    </row>
    <row r="71" spans="1:9">
      <c r="A71" t="str">
        <v>Perakende</v>
      </c>
      <c r="B71">
        <f>COUNTIF(HesapAnalizi[Sektör],A71)</f>
        <v>10</v>
      </c>
      <c r="C71" s="10">
        <f>SUMIF(HesapAnalizi[Sektör],A71,HesapAnalizi[Net Gelir])</f>
        <v>10914716</v>
      </c>
      <c r="D71" s="10">
        <f>SUMIF(HesapAnalizi[Sektör],A71,HesapAnalizi[SMM])</f>
        <v>7403706</v>
      </c>
      <c r="E71" s="10">
        <f>SUMIF(HesapAnalizi[Sektör],A71,HesapAnalizi[Lojistik])</f>
        <v>217579</v>
      </c>
      <c r="F71" s="10">
        <f>SUMIF(HesapAnalizi[Sektör],A71,HesapAnalizi[Destek Maliyeti])</f>
        <v>311185</v>
      </c>
      <c r="G71" s="10">
        <f>SUMIF(HesapAnalizi[Sektör],A71,HesapAnalizi[Finansman Yükü])</f>
        <v>50009.422684931502</v>
      </c>
      <c r="H71" s="11">
        <f>IF(C71=0,0,SUMIF(HesapAnalizi[Sektör],A71,HesapAnalizi[Katkı Marjı (₺)])/C71)</f>
        <v>0.26864982811417804</v>
      </c>
      <c r="I71">
        <f>COUNTIFS(HesapAnalizi[Sektör],A71,HesapAnalizi[Karar],"Görüşme")</f>
        <v>3</v>
      </c>
    </row>
    <row r="72" spans="1:9">
      <c r="A72" t="str">
        <v>Enerji</v>
      </c>
      <c r="B72">
        <f>COUNTIF(HesapAnalizi[Sektör],A72)</f>
        <v>10</v>
      </c>
      <c r="C72" s="10">
        <f>SUMIF(HesapAnalizi[Sektör],A72,HesapAnalizi[Net Gelir])</f>
        <v>10313894</v>
      </c>
      <c r="D72" s="10">
        <f>SUMIF(HesapAnalizi[Sektör],A72,HesapAnalizi[SMM])</f>
        <v>6837260</v>
      </c>
      <c r="E72" s="10">
        <f>SUMIF(HesapAnalizi[Sektör],A72,HesapAnalizi[Lojistik])</f>
        <v>208131</v>
      </c>
      <c r="F72" s="10">
        <f>SUMIF(HesapAnalizi[Sektör],A72,HesapAnalizi[Destek Maliyeti])</f>
        <v>283560</v>
      </c>
      <c r="G72" s="10">
        <f>SUMIF(HesapAnalizi[Sektör],A72,HesapAnalizi[Finansman Yükü])</f>
        <v>41787.148931506847</v>
      </c>
      <c r="H72" s="11">
        <f>IF(C72=0,0,SUMIF(HesapAnalizi[Sektör],A72,HesapAnalizi[Katkı Marjı (₺)])/C72)</f>
        <v>0.28535835748054933</v>
      </c>
      <c r="I72">
        <f>COUNTIFS(HesapAnalizi[Sektör],A72,HesapAnalizi[Karar],"Görüşme")</f>
        <v>1</v>
      </c>
    </row>
    <row r="73" spans="1:9">
      <c r="A73" t="str">
        <v>Lojistik</v>
      </c>
      <c r="B73">
        <f>COUNTIF(HesapAnalizi[Sektör],A73)</f>
        <v>10</v>
      </c>
      <c r="C73" s="10">
        <f>SUMIF(HesapAnalizi[Sektör],A73,HesapAnalizi[Net Gelir])</f>
        <v>10358371</v>
      </c>
      <c r="D73" s="10">
        <f>SUMIF(HesapAnalizi[Sektör],A73,HesapAnalizi[SMM])</f>
        <v>7009598</v>
      </c>
      <c r="E73" s="10">
        <f>SUMIF(HesapAnalizi[Sektör],A73,HesapAnalizi[Lojistik])</f>
        <v>226840</v>
      </c>
      <c r="F73" s="10">
        <f>SUMIF(HesapAnalizi[Sektör],A73,HesapAnalizi[Destek Maliyeti])</f>
        <v>297755</v>
      </c>
      <c r="G73" s="10">
        <f>SUMIF(HesapAnalizi[Sektör],A73,HesapAnalizi[Finansman Yükü])</f>
        <v>162742.17106849316</v>
      </c>
      <c r="H73" s="11">
        <f>IF(C73=0,0,SUMIF(HesapAnalizi[Sektör],A73,HesapAnalizi[Katkı Marjı (₺)])/C73)</f>
        <v>0.25693575070167951</v>
      </c>
      <c r="I73">
        <f>COUNTIFS(HesapAnalizi[Sektör],A73,HesapAnalizi[Karar],"Görüşme")</f>
        <v>5</v>
      </c>
    </row>
    <row r="74" spans="1:9">
      <c r="A74" t="str">
        <v>Otomotiv</v>
      </c>
      <c r="B74">
        <f>COUNTIF(HesapAnalizi[Sektör],A74)</f>
        <v>10</v>
      </c>
      <c r="C74" s="10">
        <f>SUMIF(HesapAnalizi[Sektör],A74,HesapAnalizi[Net Gelir])</f>
        <v>10475662</v>
      </c>
      <c r="D74" s="10">
        <f>SUMIF(HesapAnalizi[Sektör],A74,HesapAnalizi[SMM])</f>
        <v>7067926</v>
      </c>
      <c r="E74" s="10">
        <f>SUMIF(HesapAnalizi[Sektör],A74,HesapAnalizi[Lojistik])</f>
        <v>211471</v>
      </c>
      <c r="F74" s="10">
        <f>SUMIF(HesapAnalizi[Sektör],A74,HesapAnalizi[Destek Maliyeti])</f>
        <v>281775</v>
      </c>
      <c r="G74" s="10">
        <f>SUMIF(HesapAnalizi[Sektör],A74,HesapAnalizi[Finansman Yükü])</f>
        <v>171084.53884931505</v>
      </c>
      <c r="H74" s="11">
        <f>IF(C74=0,0,SUMIF(HesapAnalizi[Sektör],A74,HesapAnalizi[Katkı Marjı (₺)])/C74)</f>
        <v>0.26188373213556188</v>
      </c>
      <c r="I74">
        <f>COUNTIFS(HesapAnalizi[Sektör],A74,HesapAnalizi[Karar],"Görüşme")</f>
        <v>4</v>
      </c>
    </row>
    <row r="75" spans="1:9">
      <c r="A75" t="str">
        <v>Gıda</v>
      </c>
      <c r="B75">
        <f>COUNTIF(HesapAnalizi[Sektör],A75)</f>
        <v>10</v>
      </c>
      <c r="C75" s="10">
        <f>SUMIF(HesapAnalizi[Sektör],A75,HesapAnalizi[Net Gelir])</f>
        <v>10069286</v>
      </c>
      <c r="D75" s="10">
        <f>SUMIF(HesapAnalizi[Sektör],A75,HesapAnalizi[SMM])</f>
        <v>6804024</v>
      </c>
      <c r="E75" s="10">
        <f>SUMIF(HesapAnalizi[Sektör],A75,HesapAnalizi[Lojistik])</f>
        <v>204718</v>
      </c>
      <c r="F75" s="10">
        <f>SUMIF(HesapAnalizi[Sektör],A75,HesapAnalizi[Destek Maliyeti])</f>
        <v>256275</v>
      </c>
      <c r="G75" s="10">
        <f>SUMIF(HesapAnalizi[Sektör],A75,HesapAnalizi[Finansman Yükü])</f>
        <v>47858.736328767111</v>
      </c>
      <c r="H75" s="11">
        <f>IF(C75=0,0,SUMIF(HesapAnalizi[Sektör],A75,HesapAnalizi[Katkı Marjı (₺)])/C75)</f>
        <v>0.27374436118620854</v>
      </c>
      <c r="I75">
        <f>COUNTIFS(HesapAnalizi[Sektör],A75,HesapAnalizi[Karar],"Görüşme")</f>
        <v>2</v>
      </c>
    </row>
    <row r="78" spans="1:9" ht="18.75">
      <c r="A78" s="18" t="s">
        <v>917</v>
      </c>
      <c r="B78" s="18"/>
      <c r="C78" s="18"/>
      <c r="D78" s="18"/>
      <c r="E78" s="18"/>
      <c r="F78" s="18"/>
      <c r="G78" s="18"/>
      <c r="H78" s="18"/>
      <c r="I78" s="18"/>
    </row>
    <row r="80" spans="1:9">
      <c r="A80" s="8" t="s">
        <v>876</v>
      </c>
      <c r="B80" s="8" t="s">
        <v>913</v>
      </c>
      <c r="C80" s="8" t="s">
        <v>10</v>
      </c>
      <c r="D80" s="8" t="s">
        <v>11</v>
      </c>
      <c r="E80" s="8" t="s">
        <v>12</v>
      </c>
      <c r="F80" s="8" t="s">
        <v>914</v>
      </c>
      <c r="G80" s="8" t="s">
        <v>915</v>
      </c>
      <c r="H80" s="8" t="s">
        <v>909</v>
      </c>
      <c r="I80" s="8" t="s">
        <v>916</v>
      </c>
    </row>
    <row r="81" spans="1:9">
      <c r="A81" t="str" cm="1">
        <f t="array" ref="A81:A83">_xlfn.UNIQUE(HesapAnalizi[Sözleşme])</f>
        <v>Stratejik</v>
      </c>
      <c r="B81">
        <f>COUNTIF(HesapAnalizi[Sözleşme],A81)</f>
        <v>20</v>
      </c>
      <c r="C81" s="10">
        <f>SUMIF(HesapAnalizi[Sözleşme],A81,HesapAnalizi[Net Gelir])</f>
        <v>21671074</v>
      </c>
      <c r="D81" s="10">
        <f>SUMIF(HesapAnalizi[Sözleşme],A81,HesapAnalizi[SMM])</f>
        <v>14754667</v>
      </c>
      <c r="E81" s="10">
        <f>SUMIF(HesapAnalizi[Sözleşme],A81,HesapAnalizi[Lojistik])</f>
        <v>427005</v>
      </c>
      <c r="F81" s="10">
        <f>SUMIF(HesapAnalizi[Sözleşme],A81,HesapAnalizi[Destek Maliyeti])</f>
        <v>589900</v>
      </c>
      <c r="G81" s="10">
        <f>SUMIF(HesapAnalizi[Sözleşme],A81,HesapAnalizi[Finansman Yükü])</f>
        <v>105050.3789589041</v>
      </c>
      <c r="H81" s="11">
        <f>IF(C81=0,0,SUMIF(HesapAnalizi[Sözleşme],A81,HesapAnalizi[Katkı Marjı (₺)])/C81)</f>
        <v>0.26738183908379881</v>
      </c>
      <c r="I81">
        <f>COUNTIFS(HesapAnalizi[Sözleşme],A81,HesapAnalizi[Karar],"Görüşme")</f>
        <v>6</v>
      </c>
    </row>
    <row r="82" spans="1:9">
      <c r="A82" t="str">
        <v>Standart</v>
      </c>
      <c r="B82">
        <f>COUNTIF(HesapAnalizi[Sözleşme],A82)</f>
        <v>20</v>
      </c>
      <c r="C82" s="10">
        <f>SUMIF(HesapAnalizi[Sözleşme],A82,HesapAnalizi[Net Gelir])</f>
        <v>20383180</v>
      </c>
      <c r="D82" s="10">
        <f>SUMIF(HesapAnalizi[Sözleşme],A82,HesapAnalizi[SMM])</f>
        <v>13641284</v>
      </c>
      <c r="E82" s="10">
        <f>SUMIF(HesapAnalizi[Sözleşme],A82,HesapAnalizi[Lojistik])</f>
        <v>412849</v>
      </c>
      <c r="F82" s="10">
        <f>SUMIF(HesapAnalizi[Sözleşme],A82,HesapAnalizi[Destek Maliyeti])</f>
        <v>539835</v>
      </c>
      <c r="G82" s="10">
        <f>SUMIF(HesapAnalizi[Sözleşme],A82,HesapAnalizi[Finansman Yükü])</f>
        <v>89645.885260273979</v>
      </c>
      <c r="H82" s="11">
        <f>IF(C82=0,0,SUMIF(HesapAnalizi[Sözleşme],A82,HesapAnalizi[Katkı Marjı (₺)])/C82)</f>
        <v>0.27962104611447902</v>
      </c>
      <c r="I82">
        <f>COUNTIFS(HesapAnalizi[Sözleşme],A82,HesapAnalizi[Karar],"Görüşme")</f>
        <v>3</v>
      </c>
    </row>
    <row r="83" spans="1:9">
      <c r="A83" t="str">
        <v>Temel</v>
      </c>
      <c r="B83">
        <f>COUNTIF(HesapAnalizi[Sözleşme],A83)</f>
        <v>20</v>
      </c>
      <c r="C83" s="10">
        <f>SUMIF(HesapAnalizi[Sözleşme],A83,HesapAnalizi[Net Gelir])</f>
        <v>20834033</v>
      </c>
      <c r="D83" s="10">
        <f>SUMIF(HesapAnalizi[Sözleşme],A83,HesapAnalizi[SMM])</f>
        <v>14077524</v>
      </c>
      <c r="E83" s="10">
        <f>SUMIF(HesapAnalizi[Sözleşme],A83,HesapAnalizi[Lojistik])</f>
        <v>438311</v>
      </c>
      <c r="F83" s="10">
        <f>SUMIF(HesapAnalizi[Sözleşme],A83,HesapAnalizi[Destek Maliyeti])</f>
        <v>579530</v>
      </c>
      <c r="G83" s="10">
        <f>SUMIF(HesapAnalizi[Sözleşme],A83,HesapAnalizi[Finansman Yükü])</f>
        <v>333826.70991780818</v>
      </c>
      <c r="H83" s="11">
        <f>IF(C83=0,0,SUMIF(HesapAnalizi[Sözleşme],A83,HesapAnalizi[Katkı Marjı (₺)])/C83)</f>
        <v>0.25942366943943074</v>
      </c>
      <c r="I83">
        <f>COUNTIFS(HesapAnalizi[Sözleşme],A83,HesapAnalizi[Karar],"Görüşme")</f>
        <v>9</v>
      </c>
    </row>
    <row r="86" spans="1:9" ht="18.75">
      <c r="A86" s="18" t="s">
        <v>918</v>
      </c>
      <c r="B86" s="18"/>
      <c r="C86" s="18"/>
      <c r="D86" s="18"/>
      <c r="E86" s="18"/>
      <c r="F86" s="18"/>
      <c r="G86" s="18"/>
      <c r="H86" s="18"/>
      <c r="I86" s="18"/>
    </row>
    <row r="88" spans="1:9">
      <c r="A88" s="8" t="s">
        <v>7</v>
      </c>
      <c r="B88" s="8" t="s">
        <v>913</v>
      </c>
      <c r="C88" s="8" t="s">
        <v>10</v>
      </c>
      <c r="D88" s="8" t="s">
        <v>11</v>
      </c>
      <c r="E88" s="8" t="s">
        <v>12</v>
      </c>
      <c r="F88" s="8" t="s">
        <v>914</v>
      </c>
      <c r="G88" s="8" t="s">
        <v>915</v>
      </c>
      <c r="H88" s="8" t="s">
        <v>909</v>
      </c>
      <c r="I88" s="8" t="s">
        <v>916</v>
      </c>
    </row>
    <row r="89" spans="1:9">
      <c r="A89" t="str" cm="1">
        <f t="array" ref="A89:A94">_xlfn.UNIQUE(HesapAnalizi[Hesap Yöneticisi])</f>
        <v>Aylin Demir</v>
      </c>
      <c r="B89">
        <f>COUNTIF(HesapAnalizi[Hesap Yöneticisi],A89)</f>
        <v>10</v>
      </c>
      <c r="C89" s="10">
        <f>SUMIF(HesapAnalizi[Hesap Yöneticisi],A89,HesapAnalizi[Net Gelir])</f>
        <v>10756358</v>
      </c>
      <c r="D89" s="10">
        <f>SUMIF(HesapAnalizi[Hesap Yöneticisi],A89,HesapAnalizi[SMM])</f>
        <v>7350961</v>
      </c>
      <c r="E89" s="10">
        <f>SUMIF(HesapAnalizi[Hesap Yöneticisi],A89,HesapAnalizi[Lojistik])</f>
        <v>209426</v>
      </c>
      <c r="F89" s="10">
        <f>SUMIF(HesapAnalizi[Hesap Yöneticisi],A89,HesapAnalizi[Destek Maliyeti])</f>
        <v>278715</v>
      </c>
      <c r="G89" s="10">
        <f>SUMIF(HesapAnalizi[Hesap Yöneticisi],A89,HesapAnalizi[Finansman Yükü])</f>
        <v>55040.956273972603</v>
      </c>
      <c r="H89" s="11">
        <f>IF(C89=0,0,SUMIF(HesapAnalizi[Hesap Yöneticisi],A89,HesapAnalizi[Katkı Marjı (₺)])/C89)</f>
        <v>0.26609518237734625</v>
      </c>
      <c r="I89">
        <f>COUNTIFS(HesapAnalizi[Hesap Yöneticisi],A89,HesapAnalizi[Karar],"Görüşme")</f>
        <v>3</v>
      </c>
    </row>
    <row r="90" spans="1:9">
      <c r="A90" t="str">
        <v>Deniz Koç</v>
      </c>
      <c r="B90">
        <f>COUNTIF(HesapAnalizi[Hesap Yöneticisi],A90)</f>
        <v>10</v>
      </c>
      <c r="C90" s="10">
        <f>SUMIF(HesapAnalizi[Hesap Yöneticisi],A90,HesapAnalizi[Net Gelir])</f>
        <v>10914716</v>
      </c>
      <c r="D90" s="10">
        <f>SUMIF(HesapAnalizi[Hesap Yöneticisi],A90,HesapAnalizi[SMM])</f>
        <v>7403706</v>
      </c>
      <c r="E90" s="10">
        <f>SUMIF(HesapAnalizi[Hesap Yöneticisi],A90,HesapAnalizi[Lojistik])</f>
        <v>217579</v>
      </c>
      <c r="F90" s="10">
        <f>SUMIF(HesapAnalizi[Hesap Yöneticisi],A90,HesapAnalizi[Destek Maliyeti])</f>
        <v>311185</v>
      </c>
      <c r="G90" s="10">
        <f>SUMIF(HesapAnalizi[Hesap Yöneticisi],A90,HesapAnalizi[Finansman Yükü])</f>
        <v>50009.422684931502</v>
      </c>
      <c r="H90" s="11">
        <f>IF(C90=0,0,SUMIF(HesapAnalizi[Hesap Yöneticisi],A90,HesapAnalizi[Katkı Marjı (₺)])/C90)</f>
        <v>0.26864982811417804</v>
      </c>
      <c r="I90">
        <f>COUNTIFS(HesapAnalizi[Hesap Yöneticisi],A90,HesapAnalizi[Karar],"Görüşme")</f>
        <v>3</v>
      </c>
    </row>
    <row r="91" spans="1:9">
      <c r="A91" t="str">
        <v>Burak Yalçın</v>
      </c>
      <c r="B91">
        <f>COUNTIF(HesapAnalizi[Hesap Yöneticisi],A91)</f>
        <v>10</v>
      </c>
      <c r="C91" s="10">
        <f>SUMIF(HesapAnalizi[Hesap Yöneticisi],A91,HesapAnalizi[Net Gelir])</f>
        <v>10313894</v>
      </c>
      <c r="D91" s="10">
        <f>SUMIF(HesapAnalizi[Hesap Yöneticisi],A91,HesapAnalizi[SMM])</f>
        <v>6837260</v>
      </c>
      <c r="E91" s="10">
        <f>SUMIF(HesapAnalizi[Hesap Yöneticisi],A91,HesapAnalizi[Lojistik])</f>
        <v>208131</v>
      </c>
      <c r="F91" s="10">
        <f>SUMIF(HesapAnalizi[Hesap Yöneticisi],A91,HesapAnalizi[Destek Maliyeti])</f>
        <v>283560</v>
      </c>
      <c r="G91" s="10">
        <f>SUMIF(HesapAnalizi[Hesap Yöneticisi],A91,HesapAnalizi[Finansman Yükü])</f>
        <v>41787.148931506847</v>
      </c>
      <c r="H91" s="11">
        <f>IF(C91=0,0,SUMIF(HesapAnalizi[Hesap Yöneticisi],A91,HesapAnalizi[Katkı Marjı (₺)])/C91)</f>
        <v>0.28535835748054933</v>
      </c>
      <c r="I91">
        <f>COUNTIFS(HesapAnalizi[Hesap Yöneticisi],A91,HesapAnalizi[Karar],"Görüşme")</f>
        <v>1</v>
      </c>
    </row>
    <row r="92" spans="1:9">
      <c r="A92" t="str">
        <v>Ceren Aksoy</v>
      </c>
      <c r="B92">
        <f>COUNTIF(HesapAnalizi[Hesap Yöneticisi],A92)</f>
        <v>10</v>
      </c>
      <c r="C92" s="10">
        <f>SUMIF(HesapAnalizi[Hesap Yöneticisi],A92,HesapAnalizi[Net Gelir])</f>
        <v>10358371</v>
      </c>
      <c r="D92" s="10">
        <f>SUMIF(HesapAnalizi[Hesap Yöneticisi],A92,HesapAnalizi[SMM])</f>
        <v>7009598</v>
      </c>
      <c r="E92" s="10">
        <f>SUMIF(HesapAnalizi[Hesap Yöneticisi],A92,HesapAnalizi[Lojistik])</f>
        <v>226840</v>
      </c>
      <c r="F92" s="10">
        <f>SUMIF(HesapAnalizi[Hesap Yöneticisi],A92,HesapAnalizi[Destek Maliyeti])</f>
        <v>297755</v>
      </c>
      <c r="G92" s="10">
        <f>SUMIF(HesapAnalizi[Hesap Yöneticisi],A92,HesapAnalizi[Finansman Yükü])</f>
        <v>162742.17106849316</v>
      </c>
      <c r="H92" s="11">
        <f>IF(C92=0,0,SUMIF(HesapAnalizi[Hesap Yöneticisi],A92,HesapAnalizi[Katkı Marjı (₺)])/C92)</f>
        <v>0.25693575070167951</v>
      </c>
      <c r="I92">
        <f>COUNTIFS(HesapAnalizi[Hesap Yöneticisi],A92,HesapAnalizi[Karar],"Görüşme")</f>
        <v>5</v>
      </c>
    </row>
    <row r="93" spans="1:9">
      <c r="A93" t="str">
        <v>Mert Arslan</v>
      </c>
      <c r="B93">
        <f>COUNTIF(HesapAnalizi[Hesap Yöneticisi],A93)</f>
        <v>10</v>
      </c>
      <c r="C93" s="10">
        <f>SUMIF(HesapAnalizi[Hesap Yöneticisi],A93,HesapAnalizi[Net Gelir])</f>
        <v>10475662</v>
      </c>
      <c r="D93" s="10">
        <f>SUMIF(HesapAnalizi[Hesap Yöneticisi],A93,HesapAnalizi[SMM])</f>
        <v>7067926</v>
      </c>
      <c r="E93" s="10">
        <f>SUMIF(HesapAnalizi[Hesap Yöneticisi],A93,HesapAnalizi[Lojistik])</f>
        <v>211471</v>
      </c>
      <c r="F93" s="10">
        <f>SUMIF(HesapAnalizi[Hesap Yöneticisi],A93,HesapAnalizi[Destek Maliyeti])</f>
        <v>281775</v>
      </c>
      <c r="G93" s="10">
        <f>SUMIF(HesapAnalizi[Hesap Yöneticisi],A93,HesapAnalizi[Finansman Yükü])</f>
        <v>171084.53884931505</v>
      </c>
      <c r="H93" s="11">
        <f>IF(C93=0,0,SUMIF(HesapAnalizi[Hesap Yöneticisi],A93,HesapAnalizi[Katkı Marjı (₺)])/C93)</f>
        <v>0.26188373213556188</v>
      </c>
      <c r="I93">
        <f>COUNTIFS(HesapAnalizi[Hesap Yöneticisi],A93,HesapAnalizi[Karar],"Görüşme")</f>
        <v>4</v>
      </c>
    </row>
    <row r="94" spans="1:9">
      <c r="A94" t="str">
        <v>Ece Şahin</v>
      </c>
      <c r="B94">
        <f>COUNTIF(HesapAnalizi[Hesap Yöneticisi],A94)</f>
        <v>10</v>
      </c>
      <c r="C94" s="10">
        <f>SUMIF(HesapAnalizi[Hesap Yöneticisi],A94,HesapAnalizi[Net Gelir])</f>
        <v>10069286</v>
      </c>
      <c r="D94" s="10">
        <f>SUMIF(HesapAnalizi[Hesap Yöneticisi],A94,HesapAnalizi[SMM])</f>
        <v>6804024</v>
      </c>
      <c r="E94" s="10">
        <f>SUMIF(HesapAnalizi[Hesap Yöneticisi],A94,HesapAnalizi[Lojistik])</f>
        <v>204718</v>
      </c>
      <c r="F94" s="10">
        <f>SUMIF(HesapAnalizi[Hesap Yöneticisi],A94,HesapAnalizi[Destek Maliyeti])</f>
        <v>256275</v>
      </c>
      <c r="G94" s="10">
        <f>SUMIF(HesapAnalizi[Hesap Yöneticisi],A94,HesapAnalizi[Finansman Yükü])</f>
        <v>47858.736328767111</v>
      </c>
      <c r="H94" s="11">
        <f>IF(C94=0,0,SUMIF(HesapAnalizi[Hesap Yöneticisi],A94,HesapAnalizi[Katkı Marjı (₺)])/C94)</f>
        <v>0.27374436118620854</v>
      </c>
      <c r="I94">
        <f>COUNTIFS(HesapAnalizi[Hesap Yöneticisi],A94,HesapAnalizi[Karar],"Görüşme")</f>
        <v>2</v>
      </c>
    </row>
    <row r="97" spans="1:6" ht="18.75">
      <c r="A97" s="18" t="s">
        <v>919</v>
      </c>
      <c r="B97" s="18"/>
      <c r="C97" s="18"/>
      <c r="D97" s="18"/>
      <c r="E97" s="18"/>
      <c r="F97" s="18"/>
    </row>
    <row r="99" spans="1:6">
      <c r="A99" s="8" t="s">
        <v>920</v>
      </c>
      <c r="B99" s="8" t="s">
        <v>921</v>
      </c>
      <c r="C99" s="8" t="s">
        <v>922</v>
      </c>
      <c r="D99" s="8" t="s">
        <v>923</v>
      </c>
    </row>
    <row r="100" spans="1:6">
      <c r="A100" t="s">
        <v>924</v>
      </c>
      <c r="B100" s="10">
        <f>SUM(HesapAnalizi[SMM])</f>
        <v>42473475</v>
      </c>
      <c r="C100" s="11">
        <f>B100/SUM(HesapAnalizi[Net Gelir])</f>
        <v>0.67537974122271771</v>
      </c>
      <c r="D100" s="12" t="s">
        <v>925</v>
      </c>
    </row>
    <row r="101" spans="1:6">
      <c r="A101" t="s">
        <v>12</v>
      </c>
      <c r="B101" s="10">
        <f>SUM(HesapAnalizi[Lojistik])</f>
        <v>1278165</v>
      </c>
      <c r="C101" s="11">
        <f>B101/SUM(HesapAnalizi[Net Gelir])</f>
        <v>2.0324372963124279E-2</v>
      </c>
      <c r="D101" s="12" t="s">
        <v>926</v>
      </c>
    </row>
    <row r="102" spans="1:6">
      <c r="A102" t="s">
        <v>927</v>
      </c>
      <c r="B102" s="10">
        <f>SUM(HesapAnalizi[Destek Maliyeti])</f>
        <v>1709265</v>
      </c>
      <c r="C102" s="11">
        <f>B102/SUM(HesapAnalizi[Net Gelir])</f>
        <v>2.717938556666363E-2</v>
      </c>
      <c r="D102" s="12" t="s">
        <v>928</v>
      </c>
    </row>
    <row r="103" spans="1:6">
      <c r="A103" t="s">
        <v>929</v>
      </c>
      <c r="B103" s="10">
        <f>SUM(HesapAnalizi[Finansman Yükü])</f>
        <v>528522.97413698619</v>
      </c>
      <c r="C103" s="11">
        <f>B103/SUM(HesapAnalizi[Net Gelir])</f>
        <v>8.4041559938973411E-3</v>
      </c>
      <c r="D103" s="12" t="s">
        <v>930</v>
      </c>
    </row>
    <row r="104" spans="1:6">
      <c r="A104" s="7" t="s">
        <v>931</v>
      </c>
      <c r="B104" s="14">
        <f>SUM(HesapAnalizi[Toplam Maliyet])</f>
        <v>45989427.974136978</v>
      </c>
      <c r="C104" s="15">
        <f>B104/SUM(HesapAnalizi[Net Gelir])</f>
        <v>0.73128765574640275</v>
      </c>
      <c r="D104" s="12" t="s">
        <v>932</v>
      </c>
    </row>
    <row r="107" spans="1:6" ht="18.75">
      <c r="A107" s="18" t="s">
        <v>933</v>
      </c>
      <c r="B107" s="18"/>
      <c r="C107" s="18"/>
      <c r="D107" s="18"/>
    </row>
    <row r="109" spans="1:6">
      <c r="A109" s="7" t="s">
        <v>934</v>
      </c>
      <c r="B109">
        <f>COUNTA(HesapAnalizi[Müşteri No])</f>
        <v>60</v>
      </c>
    </row>
    <row r="110" spans="1:6">
      <c r="A110" s="7" t="s">
        <v>935</v>
      </c>
      <c r="B110" s="13">
        <f>SUM(HesapAnalizi[Sipariş Sayısı])</f>
        <v>720</v>
      </c>
    </row>
    <row r="111" spans="1:6">
      <c r="A111" s="7" t="s">
        <v>936</v>
      </c>
      <c r="B111" s="10">
        <f>SUM(HesapAnalizi[Net Gelir])</f>
        <v>62888287</v>
      </c>
    </row>
    <row r="112" spans="1:6">
      <c r="A112" s="7" t="s">
        <v>937</v>
      </c>
      <c r="B112" s="10">
        <f>SUM(HesapAnalizi[Katkı Marjı (₺)])</f>
        <v>16898859.025863007</v>
      </c>
    </row>
    <row r="113" spans="1:2">
      <c r="A113" s="7" t="s">
        <v>938</v>
      </c>
      <c r="B113" s="11">
        <f>SUM(HesapAnalizi[Katkı Marjı (₺)])/SUM(HesapAnalizi[Net Gelir])</f>
        <v>0.26871234425359697</v>
      </c>
    </row>
    <row r="114" spans="1:2">
      <c r="A114" s="7" t="s">
        <v>939</v>
      </c>
      <c r="B114">
        <f>COUNTIF(HesapAnalizi[Karar],"Görüşme")</f>
        <v>18</v>
      </c>
    </row>
    <row r="115" spans="1:2">
      <c r="A115" s="7" t="s">
        <v>940</v>
      </c>
      <c r="B115" s="11">
        <f>SUMIF(HesapAnalizi[Karar],"Görüşme",HesapAnalizi[Net Gelir])/SUM(HesapAnalizi[Net Gelir])</f>
        <v>0.289897910560038</v>
      </c>
    </row>
    <row r="116" spans="1:2">
      <c r="A116" s="7" t="s">
        <v>941</v>
      </c>
      <c r="B116" s="11">
        <f>SUMIF(HesapAnalizi[Karar],"Görüşme",HesapAnalizi[Katkı Marjı (₺)])/SUMIF(HesapAnalizi[Karar],"Görüşme",HesapAnalizi[Net Gelir])</f>
        <v>0.24547653872030348</v>
      </c>
    </row>
    <row r="117" spans="1:2">
      <c r="A117" s="7" t="s">
        <v>942</v>
      </c>
      <c r="B117" s="11">
        <f>SUMIF(HesapAnalizi[Karar],"İzleme",HesapAnalizi[Katkı Marjı (₺)])/SUMIF(HesapAnalizi[Karar],"İzleme",HesapAnalizi[Net Gelir])</f>
        <v>0.27819832038921688</v>
      </c>
    </row>
  </sheetData>
  <mergeCells count="7">
    <mergeCell ref="A86:I86"/>
    <mergeCell ref="A97:F97"/>
    <mergeCell ref="A107:D107"/>
    <mergeCell ref="A1:R1"/>
    <mergeCell ref="A2:R2"/>
    <mergeCell ref="A67:I67"/>
    <mergeCell ref="A78:I78"/>
  </mergeCells>
  <conditionalFormatting sqref="A5:T64">
    <cfRule type="expression" dxfId="14" priority="1">
      <formula>$S5="Görüşme"</formula>
    </cfRule>
  </conditionalFormatting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Kıvanç Akdeniz</cp:lastModifiedBy>
  <cp:revision/>
  <dcterms:created xsi:type="dcterms:W3CDTF">2026-07-19T14:20:32Z</dcterms:created>
  <dcterms:modified xsi:type="dcterms:W3CDTF">2026-07-19T14:31:58Z</dcterms:modified>
  <cp:category/>
  <cp:contentStatus/>
</cp:coreProperties>
</file>