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Özet" sheetId="1" state="visible" r:id="rId3"/>
    <sheet name="Varsayımlar" sheetId="2" state="visible" r:id="rId4"/>
    <sheet name="Girdi · Şubeler" sheetId="3" state="visible" r:id="rId5"/>
    <sheet name="Girdi · Geçmiş Endeksler" sheetId="4" state="visible" r:id="rId6"/>
    <sheet name="Girdi · Rezervasyon" sheetId="5" state="visible" r:id="rId7"/>
    <sheet name="Girdi · Hava-Uçuş-Tatil" sheetId="6" state="visible" r:id="rId8"/>
    <sheet name="Etkenler (Özellikler)" sheetId="7" state="visible" r:id="rId9"/>
    <sheet name="Tahmin" sheetId="8" state="visible" r:id="rId10"/>
    <sheet name="Backtest" sheetId="9" state="visible" r:id="rId11"/>
    <sheet name="Senaryolar" sheetId="10" state="visible" r:id="rId12"/>
    <sheet name="Rol Yorumları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<sst xmlns="http://schemas.openxmlformats.org/spreadsheetml/2006/main" count="2656" uniqueCount="298">
  <si>
    <t xml:space="preserve">Contoso Araç Kiralama — Günlük Talep Tahmin Modeli</t>
  </si>
  <si>
    <t xml:space="preserve">Şube bazında · 14–20 Temmuz 2026 · Tüm parasal değerler TL</t>
  </si>
  <si>
    <t xml:space="preserve">Üretim tarihi</t>
  </si>
  <si>
    <t xml:space="preserve">2026-07-13</t>
  </si>
  <si>
    <t xml:space="preserve">Tahmin penceresi</t>
  </si>
  <si>
    <t xml:space="preserve">14–20 Temmuz 2026 (7 gün)</t>
  </si>
  <si>
    <t xml:space="preserve">Yöntem</t>
  </si>
  <si>
    <t xml:space="preserve">Şeffaf çarpımsal ayrıştırma (Taban × Etken çarpanları)</t>
  </si>
  <si>
    <t xml:space="preserve">Backtest doğruluğu (WAPE, GENEL)</t>
  </si>
  <si>
    <t xml:space="preserve">YoY büyüme (2024→2025)</t>
  </si>
  <si>
    <t xml:space="preserve">Net rezervasyon payı (1−iptal−no-show)</t>
  </si>
  <si>
    <t xml:space="preserve">ANA GÖSTERGELER (7 GÜNLÜK)</t>
  </si>
  <si>
    <t xml:space="preserve">Sistem baz talep (araç)</t>
  </si>
  <si>
    <t xml:space="preserve">İyimser senaryo (araç)</t>
  </si>
  <si>
    <t xml:space="preserve">Kötümser senaryo (araç)</t>
  </si>
  <si>
    <t xml:space="preserve">Baz gelir projeksiyonu</t>
  </si>
  <si>
    <t xml:space="preserve">Zirve gün</t>
  </si>
  <si>
    <t xml:space="preserve">18 Tem Cmt</t>
  </si>
  <si>
    <t xml:space="preserve">Kapasite baskısı en yüksek şube</t>
  </si>
  <si>
    <t xml:space="preserve">Muğla Dalaman (%186 zirve doluluk)</t>
  </si>
  <si>
    <t xml:space="preserve">Sayfa rehberi</t>
  </si>
  <si>
    <t xml:space="preserve">Varsayımlar</t>
  </si>
  <si>
    <t xml:space="preserve">Düzenlenebilir girdiler: TL tarifeler (sarı), senaryo z, eşikler</t>
  </si>
  <si>
    <t xml:space="preserve">Girdi · Şubeler</t>
  </si>
  <si>
    <t xml:space="preserve">24 şube, filo, kategori kırılımı, ort. kira (formül)</t>
  </si>
  <si>
    <t xml:space="preserve">Girdi · Geçmiş Endeksler</t>
  </si>
  <si>
    <t xml:space="preserve">Ay ve haftanın günü mevsim endeksleri (taban bileşenleri)</t>
  </si>
  <si>
    <t xml:space="preserve">Girdi · Rezervasyon</t>
  </si>
  <si>
    <t xml:space="preserve">Kanal/durum dağılımı, net dönüşüm</t>
  </si>
  <si>
    <t xml:space="preserve">Girdi · Hava-Uçuş-Tatil</t>
  </si>
  <si>
    <t xml:space="preserve">Canlı+modellenmiş hava, uçuş anlık, resmi tatiller</t>
  </si>
  <si>
    <t xml:space="preserve">Etkenler (Özellikler)</t>
  </si>
  <si>
    <t xml:space="preserve">Şube-gün bazında tüm etken çarpanları</t>
  </si>
  <si>
    <t xml:space="preserve">Tahmin</t>
  </si>
  <si>
    <t xml:space="preserve">Ana tahmin: BAZ=Taban×etkenler; doluluk, arz açığı, gelir (formül)</t>
  </si>
  <si>
    <t xml:space="preserve">Senaryolar</t>
  </si>
  <si>
    <t xml:space="preserve">İyimser/Baz/Kötümser — gün, tip, şube, TL</t>
  </si>
  <si>
    <t xml:space="preserve">Backtest</t>
  </si>
  <si>
    <t xml:space="preserve">WAPE/MAPE/bias ve senaryo bandı türetimi</t>
  </si>
  <si>
    <t xml:space="preserve">Rol Yorumları</t>
  </si>
  <si>
    <t xml:space="preserve">Operasyon/Bayi Müdürü/Çalışan/Finans Direktörü</t>
  </si>
  <si>
    <t xml:space="preserve">Sarı hücreler düzenlenebilir girdilerdir; model bunları otomatik yeniden hesaplar</t>
  </si>
  <si>
    <t xml:space="preserve">Kategori bazlı ortalama günlük kira (TL) — DÜZENLENEBİLİR</t>
  </si>
  <si>
    <t xml:space="preserve">Ekonomi</t>
  </si>
  <si>
    <t xml:space="preserve">Kompakt</t>
  </si>
  <si>
    <t xml:space="preserve">Orta</t>
  </si>
  <si>
    <t xml:space="preserve">SUV</t>
  </si>
  <si>
    <t xml:space="preserve">Premium</t>
  </si>
  <si>
    <t xml:space="preserve">Ticari</t>
  </si>
  <si>
    <t xml:space="preserve">Ort. günlük kira</t>
  </si>
  <si>
    <t xml:space="preserve">İptal oranı</t>
  </si>
  <si>
    <t xml:space="preserve">No-show oranı</t>
  </si>
  <si>
    <t xml:space="preserve">Net rez. payı (=1−iptal−no-show)</t>
  </si>
  <si>
    <t xml:space="preserve">Senaryo z (±band=z×WAPE)</t>
  </si>
  <si>
    <t xml:space="preserve">Yağış eşiği (mm)</t>
  </si>
  <si>
    <t xml:space="preserve">Yağışta şehir walk-in düşüşü</t>
  </si>
  <si>
    <t xml:space="preserve">Aşırı sıcak eşiği (°C)</t>
  </si>
  <si>
    <t xml:space="preserve">Aşırı sıcak talep artışı</t>
  </si>
  <si>
    <t xml:space="preserve">Uçuş etki tavanı (±)</t>
  </si>
  <si>
    <t xml:space="preserve">Kuyruk eşiği (müşteri)</t>
  </si>
  <si>
    <t xml:space="preserve">Kuyruk kayıp oranı</t>
  </si>
  <si>
    <t xml:space="preserve">Rekabet doluluk eşiği</t>
  </si>
  <si>
    <t xml:space="preserve">Rekabet etkisi (±)</t>
  </si>
  <si>
    <t xml:space="preserve">Model etken çarpanları (empirik — bilgi amaçlı)</t>
  </si>
  <si>
    <t xml:space="preserve">Tip</t>
  </si>
  <si>
    <t xml:space="preserve">Tatil çarpanı</t>
  </si>
  <si>
    <t xml:space="preserve">Arife çarpanı</t>
  </si>
  <si>
    <t xml:space="preserve">Rez. momentum</t>
  </si>
  <si>
    <t xml:space="preserve">Havalimanı</t>
  </si>
  <si>
    <t xml:space="preserve">Şehir</t>
  </si>
  <si>
    <t xml:space="preserve">Otogar</t>
  </si>
  <si>
    <t xml:space="preserve">NOTLAR:</t>
  </si>
  <si>
    <t xml:space="preserve">• Talep = araç adedi (günlük). Parasal projeksiyonlar TL.</t>
  </si>
  <si>
    <t xml:space="preserve">• Hava: İstanbul/Antalya/İzmir canlı Open-Meteo; Ankara/Muğla/Adana mevsim normaliyle modellendi.</t>
  </si>
  <si>
    <t xml:space="preserve">• Uçuş yoğunluğu OpenSky anlık görüntü — zayıf sinyal, ±%10 tavanla sınırlı.</t>
  </si>
  <si>
    <t xml:space="preserve">• Rakip fiyat/müsaitlik verisi YOK; doluluk-tabanlı proxy (düşük ağırlık). Gerçek veri beslenince güncellenir.</t>
  </si>
  <si>
    <t xml:space="preserve">• Okul tatili: 14–20 Tem tamamı yaz tatili (okullar 14 Eylül'de açılıyor).</t>
  </si>
  <si>
    <t xml:space="preserve">Filo, kategori kırılımı ve ortalama kira (formül: kategori karması × Varsayımlar tarifeleri)</t>
  </si>
  <si>
    <t xml:space="preserve">Kod</t>
  </si>
  <si>
    <t xml:space="preserve">Şube</t>
  </si>
  <si>
    <t xml:space="preserve">Filo</t>
  </si>
  <si>
    <t xml:space="preserve">Müsait</t>
  </si>
  <si>
    <t xml:space="preserve">Ort. Kira (TL)</t>
  </si>
  <si>
    <t xml:space="preserve">Dönüşüm</t>
  </si>
  <si>
    <t xml:space="preserve">Kapasite</t>
  </si>
  <si>
    <t xml:space="preserve">CR101</t>
  </si>
  <si>
    <t xml:space="preserve">İstanbul İstanbul Havalimanı</t>
  </si>
  <si>
    <t xml:space="preserve">İstanbul</t>
  </si>
  <si>
    <t xml:space="preserve">CR102</t>
  </si>
  <si>
    <t xml:space="preserve">İstanbul Sabiha Gökçen</t>
  </si>
  <si>
    <t xml:space="preserve">CR103</t>
  </si>
  <si>
    <t xml:space="preserve">İstanbul Kadıköy</t>
  </si>
  <si>
    <t xml:space="preserve">CR104</t>
  </si>
  <si>
    <t xml:space="preserve">İstanbul Şişli</t>
  </si>
  <si>
    <t xml:space="preserve">CR105</t>
  </si>
  <si>
    <t xml:space="preserve">İstanbul Levent</t>
  </si>
  <si>
    <t xml:space="preserve">CR106</t>
  </si>
  <si>
    <t xml:space="preserve">İstanbul Esenler Otogar</t>
  </si>
  <si>
    <t xml:space="preserve">CR107</t>
  </si>
  <si>
    <t xml:space="preserve">Antalya Antalya Havalimanı</t>
  </si>
  <si>
    <t xml:space="preserve">Antalya</t>
  </si>
  <si>
    <t xml:space="preserve">CR108</t>
  </si>
  <si>
    <t xml:space="preserve">Antalya Lara</t>
  </si>
  <si>
    <t xml:space="preserve">CR109</t>
  </si>
  <si>
    <t xml:space="preserve">Antalya Konyaaltı</t>
  </si>
  <si>
    <t xml:space="preserve">CR110</t>
  </si>
  <si>
    <t xml:space="preserve">Antalya Antalya Otogar</t>
  </si>
  <si>
    <t xml:space="preserve">CR111</t>
  </si>
  <si>
    <t xml:space="preserve">İzmir Adnan Menderes</t>
  </si>
  <si>
    <t xml:space="preserve">İzmir</t>
  </si>
  <si>
    <t xml:space="preserve">CR112</t>
  </si>
  <si>
    <t xml:space="preserve">İzmir Alsancak</t>
  </si>
  <si>
    <t xml:space="preserve">CR113</t>
  </si>
  <si>
    <t xml:space="preserve">İzmir Bornova</t>
  </si>
  <si>
    <t xml:space="preserve">CR114</t>
  </si>
  <si>
    <t xml:space="preserve">İzmir İzmir Otogar</t>
  </si>
  <si>
    <t xml:space="preserve">CR115</t>
  </si>
  <si>
    <t xml:space="preserve">Ankara Esenboğa</t>
  </si>
  <si>
    <t xml:space="preserve">Ankara</t>
  </si>
  <si>
    <t xml:space="preserve">CR116</t>
  </si>
  <si>
    <t xml:space="preserve">Ankara Kızılay</t>
  </si>
  <si>
    <t xml:space="preserve">CR117</t>
  </si>
  <si>
    <t xml:space="preserve">Ankara Çankaya</t>
  </si>
  <si>
    <t xml:space="preserve">CR118</t>
  </si>
  <si>
    <t xml:space="preserve">Ankara AŞTİ</t>
  </si>
  <si>
    <t xml:space="preserve">CR119</t>
  </si>
  <si>
    <t xml:space="preserve">Muğla Dalaman</t>
  </si>
  <si>
    <t xml:space="preserve">Muğla</t>
  </si>
  <si>
    <t xml:space="preserve">CR120</t>
  </si>
  <si>
    <t xml:space="preserve">Muğla Bodrum Merkez</t>
  </si>
  <si>
    <t xml:space="preserve">CR121</t>
  </si>
  <si>
    <t xml:space="preserve">Muğla Marmaris</t>
  </si>
  <si>
    <t xml:space="preserve">CR122</t>
  </si>
  <si>
    <t xml:space="preserve">Adana Adana Havalimanı</t>
  </si>
  <si>
    <t xml:space="preserve">Adana</t>
  </si>
  <si>
    <t xml:space="preserve">CR123</t>
  </si>
  <si>
    <t xml:space="preserve">Adana Seyhan</t>
  </si>
  <si>
    <t xml:space="preserve">CR124</t>
  </si>
  <si>
    <t xml:space="preserve">Adana Adana Otogar</t>
  </si>
  <si>
    <t xml:space="preserve">Girdi · Geçmiş Mevsim Endeksleri</t>
  </si>
  <si>
    <t xml:space="preserve">2024–2025 geçmişinden: taban = Seviye_2026 × Ay endeksi × Gün endeksi</t>
  </si>
  <si>
    <t xml:space="preserve">Ay endeksi (sistem)</t>
  </si>
  <si>
    <t xml:space="preserve">Haftanın günü endeksi (sistem)</t>
  </si>
  <si>
    <t xml:space="preserve">Şube 2026 seviyesi (araç/gün)</t>
  </si>
  <si>
    <t xml:space="preserve">Ay</t>
  </si>
  <si>
    <t xml:space="preserve">Endeks</t>
  </si>
  <si>
    <t xml:space="preserve">Gün</t>
  </si>
  <si>
    <t xml:space="preserve">Seviye_2026</t>
  </si>
  <si>
    <t xml:space="preserve">Oca</t>
  </si>
  <si>
    <t xml:space="preserve">Pzt</t>
  </si>
  <si>
    <t xml:space="preserve">Şub</t>
  </si>
  <si>
    <t xml:space="preserve">Sal</t>
  </si>
  <si>
    <t xml:space="preserve">Mar</t>
  </si>
  <si>
    <t xml:space="preserve">Çar</t>
  </si>
  <si>
    <t xml:space="preserve">Nis</t>
  </si>
  <si>
    <t xml:space="preserve">Per</t>
  </si>
  <si>
    <t xml:space="preserve">May</t>
  </si>
  <si>
    <t xml:space="preserve">Cum</t>
  </si>
  <si>
    <t xml:space="preserve">Haz</t>
  </si>
  <si>
    <t xml:space="preserve">Cmt</t>
  </si>
  <si>
    <t xml:space="preserve">Tem</t>
  </si>
  <si>
    <t xml:space="preserve">Paz</t>
  </si>
  <si>
    <t xml:space="preserve">Ağu</t>
  </si>
  <si>
    <t xml:space="preserve">Eyl</t>
  </si>
  <si>
    <t xml:space="preserve">Not: Temmuz ay endeksi (sarı) yaz zirvesini yansıtır; okul tatili etkisi büyük ölçüde bu endekste gömülüdür (çift sayım önlenir).</t>
  </si>
  <si>
    <t xml:space="preserve">Kas</t>
  </si>
  <si>
    <t xml:space="preserve">Ara</t>
  </si>
  <si>
    <t xml:space="preserve">Girdi · Rezervasyon &amp; Kanal</t>
  </si>
  <si>
    <t xml:space="preserve">2026 H1 (7.432 rezervasyon) — net dönüşüm ve momentum sinyali</t>
  </si>
  <si>
    <t xml:space="preserve">Kanal</t>
  </si>
  <si>
    <t xml:space="preserve">Adet</t>
  </si>
  <si>
    <t xml:space="preserve">Pay</t>
  </si>
  <si>
    <t xml:space="preserve">Acente</t>
  </si>
  <si>
    <t xml:space="preserve">Mobil</t>
  </si>
  <si>
    <t xml:space="preserve">Kurumsal</t>
  </si>
  <si>
    <t xml:space="preserve">Web</t>
  </si>
  <si>
    <t xml:space="preserve">Çağrı Merkezi</t>
  </si>
  <si>
    <t xml:space="preserve">TOPLAM</t>
  </si>
  <si>
    <t xml:space="preserve">Durum</t>
  </si>
  <si>
    <t xml:space="preserve">Onaylı</t>
  </si>
  <si>
    <t xml:space="preserve">İptal</t>
  </si>
  <si>
    <t xml:space="preserve">No-show</t>
  </si>
  <si>
    <t xml:space="preserve">Net rezervasyon payı (Onaylı / Toplam)</t>
  </si>
  <si>
    <t xml:space="preserve">Yorum: Onaylı ~%60, İptal ~%20, No-show ~%19 → brüt rezervasyonun ~%61'i teslime dönüşür. Model bu haircut'ı 'rez. momentum' çarpanında kullanır.</t>
  </si>
  <si>
    <t xml:space="preserve">Girdi · Hava · Uçuş · Tatil</t>
  </si>
  <si>
    <t xml:space="preserve">Canlı + modellenmiş kaynaklar</t>
  </si>
  <si>
    <t xml:space="preserve">Tarih</t>
  </si>
  <si>
    <t xml:space="preserve">Tmax °C</t>
  </si>
  <si>
    <t xml:space="preserve">Tmin °C</t>
  </si>
  <si>
    <t xml:space="preserve">Yağış mm</t>
  </si>
  <si>
    <t xml:space="preserve">Kaynak</t>
  </si>
  <si>
    <t xml:space="preserve">canlı (Open-Meteo)</t>
  </si>
  <si>
    <t xml:space="preserve">Resmi tatiller 2026 (canlı)</t>
  </si>
  <si>
    <t xml:space="preserve">2026-07-14</t>
  </si>
  <si>
    <t xml:space="preserve">Ad</t>
  </si>
  <si>
    <t xml:space="preserve">2026-07-15</t>
  </si>
  <si>
    <t xml:space="preserve">2026-01-01</t>
  </si>
  <si>
    <t xml:space="preserve">Yılbaşı</t>
  </si>
  <si>
    <t xml:space="preserve">2026-07-16</t>
  </si>
  <si>
    <t xml:space="preserve">2026-03-20</t>
  </si>
  <si>
    <t xml:space="preserve">Ramazan Bayramı 1. Gün</t>
  </si>
  <si>
    <t xml:space="preserve">2026-07-17</t>
  </si>
  <si>
    <t xml:space="preserve">2026-03-21</t>
  </si>
  <si>
    <t xml:space="preserve">Ramazan Bayramı 2. Gün</t>
  </si>
  <si>
    <t xml:space="preserve">2026-07-18</t>
  </si>
  <si>
    <t xml:space="preserve">2026-03-22</t>
  </si>
  <si>
    <t xml:space="preserve">Ramazan Bayramı 3. Gün</t>
  </si>
  <si>
    <t xml:space="preserve">2026-07-19</t>
  </si>
  <si>
    <t xml:space="preserve">2026-04-23</t>
  </si>
  <si>
    <t xml:space="preserve">Ulusal Egemenlik ve Çocuk Bayramı</t>
  </si>
  <si>
    <t xml:space="preserve">2026-05-01</t>
  </si>
  <si>
    <t xml:space="preserve">İşçi Bayramı</t>
  </si>
  <si>
    <t xml:space="preserve">2026-05-19</t>
  </si>
  <si>
    <t xml:space="preserve">Atatürk'ü Anma, Gençlik ve Spor Bayramı</t>
  </si>
  <si>
    <t xml:space="preserve">2026-05-27</t>
  </si>
  <si>
    <t xml:space="preserve">Kurban Bayramı 1. Gün</t>
  </si>
  <si>
    <t xml:space="preserve">2026-05-28</t>
  </si>
  <si>
    <t xml:space="preserve">Kurban Bayramı 2. Gün</t>
  </si>
  <si>
    <t xml:space="preserve">2026-05-29</t>
  </si>
  <si>
    <t xml:space="preserve">Kurban Bayramı 3. Gün</t>
  </si>
  <si>
    <t xml:space="preserve">2026-05-30</t>
  </si>
  <si>
    <t xml:space="preserve">Kurban Bayramı 4. Gün</t>
  </si>
  <si>
    <t xml:space="preserve">Demokrasi ve Millî Birlik Günü</t>
  </si>
  <si>
    <t xml:space="preserve">2026-08-30</t>
  </si>
  <si>
    <t xml:space="preserve">Zafer Bayramı</t>
  </si>
  <si>
    <t xml:space="preserve">2026-10-29</t>
  </si>
  <si>
    <t xml:space="preserve">Cumhuriyet Bayramı</t>
  </si>
  <si>
    <t xml:space="preserve">modellenmiş (mevsim normali)</t>
  </si>
  <si>
    <t xml:space="preserve">2026-07-20</t>
  </si>
  <si>
    <t xml:space="preserve">Uçuş yoğunluğu (OpenSky anlık)</t>
  </si>
  <si>
    <t xml:space="preserve">Anlık uçak</t>
  </si>
  <si>
    <t xml:space="preserve">İstanbul Havalimanı</t>
  </si>
  <si>
    <t xml:space="preserve">Antalya Havalimanı</t>
  </si>
  <si>
    <t xml:space="preserve">Şube-gün bazında taban ve etken çarpanları — tahminin bileşenleri</t>
  </si>
  <si>
    <t xml:space="preserve">Taban</t>
  </si>
  <si>
    <t xml:space="preserve">Tatil</t>
  </si>
  <si>
    <t xml:space="preserve">Arife</t>
  </si>
  <si>
    <t xml:space="preserve">Okul</t>
  </si>
  <si>
    <t xml:space="preserve">Hava</t>
  </si>
  <si>
    <t xml:space="preserve">Uçuş</t>
  </si>
  <si>
    <t xml:space="preserve">Rez</t>
  </si>
  <si>
    <t xml:space="preserve">Kuyruk</t>
  </si>
  <si>
    <t xml:space="preserve">Rekabet</t>
  </si>
  <si>
    <t xml:space="preserve">Bakım</t>
  </si>
  <si>
    <t xml:space="preserve">BAZ = Taban × (Tatil×Arife×Okul×Hava×Uçuş×Rez×Kuyruk×Rekabet) · yeşil hücreler diğer sayfalardan çeker</t>
  </si>
  <si>
    <t xml:space="preserve">BAZ</t>
  </si>
  <si>
    <t xml:space="preserve">Ef.Arz</t>
  </si>
  <si>
    <t xml:space="preserve">Doluluk</t>
  </si>
  <si>
    <t xml:space="preserve">Arz Açığı</t>
  </si>
  <si>
    <t xml:space="preserve">Bekl.Kiralama</t>
  </si>
  <si>
    <t xml:space="preserve">Ort.Kira</t>
  </si>
  <si>
    <t xml:space="preserve">Gelir (TL)</t>
  </si>
  <si>
    <t xml:space="preserve">Band</t>
  </si>
  <si>
    <t xml:space="preserve">İyimser</t>
  </si>
  <si>
    <t xml:space="preserve">Kötümser</t>
  </si>
  <si>
    <t xml:space="preserve">Doluluk &gt; %100 olan şube-günler kapasite aşımı riskidir (araç kaydırma/dış tedarik gerekir).</t>
  </si>
  <si>
    <t xml:space="preserve">Backtest &amp; Senaryo Bandı</t>
  </si>
  <si>
    <t xml:space="preserve">Son 90 gün taban model doğrulaması · Band = z × WAPE (Tahmin senaryoları bunu kullanır)</t>
  </si>
  <si>
    <t xml:space="preserve">WAPE</t>
  </si>
  <si>
    <t xml:space="preserve">MAPE</t>
  </si>
  <si>
    <t xml:space="preserve">Bias</t>
  </si>
  <si>
    <t xml:space="preserve">Senaryo Band (±)</t>
  </si>
  <si>
    <t xml:space="preserve">GENEL</t>
  </si>
  <si>
    <t xml:space="preserve">WAPE = Σ|gerçek−tahmin| / Σgerçek. Genel %9,3 → model günlük şube talebini ±%10 içinde tahmin ediyor.</t>
  </si>
  <si>
    <t xml:space="preserve">Bias ≈ 0 → sistematik sapma yok (ne kronik yüksek ne düşük tahmin).</t>
  </si>
  <si>
    <t xml:space="preserve">İyimser / Baz / Kötümser — Tahmin sayfasından SUMIFS ile çekilir (dinamik)</t>
  </si>
  <si>
    <t xml:space="preserve">Baz</t>
  </si>
  <si>
    <t xml:space="preserve">Baz Gelir (TL)</t>
  </si>
  <si>
    <t xml:space="preserve">14 Tem Sal</t>
  </si>
  <si>
    <t xml:space="preserve">15 Tem Çar (Tatil)</t>
  </si>
  <si>
    <t xml:space="preserve">16 Tem Per</t>
  </si>
  <si>
    <t xml:space="preserve">17 Tem Cum</t>
  </si>
  <si>
    <t xml:space="preserve">19 Tem Paz</t>
  </si>
  <si>
    <t xml:space="preserve">20 Tem Pzt</t>
  </si>
  <si>
    <t xml:space="preserve">Şube tipine göre (7 gün, baz)</t>
  </si>
  <si>
    <t xml:space="preserve">Baz Talep</t>
  </si>
  <si>
    <t xml:space="preserve">Şube bazında (7 gün)</t>
  </si>
  <si>
    <t xml:space="preserve">Zirve Doluluk</t>
  </si>
  <si>
    <t xml:space="preserve">Aynı tahmin, dört farklı karar sahibi için</t>
  </si>
  <si>
    <t xml:space="preserve">🧭 Operasyon Müdürü</t>
  </si>
  <si>
    <t xml:space="preserve">Nasıl yararlanır</t>
  </si>
  <si>
    <t xml:space="preserve">Şubeler arası araç kaydırma, bakım ve personel planını tahmine göre optimize eder.</t>
  </si>
  <si>
    <t xml:space="preserve">Hangi kararı verir</t>
  </si>
  <si>
    <t xml:space="preserve">Dalaman'a araç transferi (İzmir %68 fazladan); bakımı düşük talep gününe al; zirve günlerde vardiya takviyesi.</t>
  </si>
  <si>
    <t xml:space="preserve">Hangi ölçüte bakar</t>
  </si>
  <si>
    <t xml:space="preserve">Zirve doluluk (&gt;%100 kırmızı), arz açığı (araç), sistem kullanım oranı.</t>
  </si>
  <si>
    <t xml:space="preserve">🏢 Bayi Müdürü</t>
  </si>
  <si>
    <t xml:space="preserve">Kendi şubesinin 7 günlük talebini, zirve gününü ve senaryo bandını görür.</t>
  </si>
  <si>
    <t xml:space="preserve">Vardiya/personel planı, merkeze ek araç talebi, kategori bazlı fiyat/upsell, rezervasyon-walkin dengesi.</t>
  </si>
  <si>
    <t xml:space="preserve">Şube baz talep + band, doluluk, kategori kırılımı, kuyruk riski.</t>
  </si>
  <si>
    <t xml:space="preserve">🧑‍💼 Bayi Çalışanı</t>
  </si>
  <si>
    <t xml:space="preserve">Yarının beklenen yoğunluğunu ve zaman dilimini (walk-in sabah/öğlen/akşam) bilir.</t>
  </si>
  <si>
    <t xml:space="preserve">Yoğun saatte ek gişe/araç hazırlığı; tükenmek üzere olan kategoride öncelik/upsell; kuyruk 5'i aşınca müdürü uyar.</t>
  </si>
  <si>
    <t xml:space="preserve">Günlük talep + kuyruk saati, müsait araç kategorisi.</t>
  </si>
  <si>
    <t xml:space="preserve">💰 Finans Direktörü</t>
  </si>
  <si>
    <t xml:space="preserve">TL gelir projeksiyonu ve senaryo aralığıyla nakit/gelir öngörür; kaçan geliri ölçer.</t>
  </si>
  <si>
    <t xml:space="preserve">Kaçan gelir (arz açığı×kira) → araç yatırım/transfer bütçesi; dinamik fiyat onayı; hedef revizyonu.</t>
  </si>
  <si>
    <t xml:space="preserve">Baz/İyimser/Kötümser TL gelir, kaçırılan gelir, gelir/araç verimliliği.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</si>
</sst>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%"/>
    <numFmt numFmtId="166" formatCode="#,##0;\(#,##0\);\-"/>
    <numFmt numFmtId="167" formatCode="#,##0&quot; TL&quot;;\(#,##0&quot; TL)&quot;;\-"/>
    <numFmt numFmtId="168" formatCode="0.00"/>
    <numFmt numFmtId="169" formatCode="0.0"/>
    <numFmt numFmtId="170" formatCode="0"/>
    <numFmt numFmtId="171" formatCode="0.000"/>
    <numFmt numFmtId="172" formatCode="#,##0.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sz val="10"/>
      <color rgb="FF008000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9"/>
      <color rgb="FFC55A11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C00000"/>
      <name val="Arial"/>
      <family val="0"/>
      <charset val="1"/>
    </font>
    <font>
      <sz val="10"/>
      <color rgb="FF9C0006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3"/>
      <color rgb="FF1F4E78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EDF2FA"/>
        <bgColor rgb="FFE2EFDA"/>
      </patternFill>
    </fill>
    <fill>
      <patternFill patternType="solid">
        <fgColor rgb="FF1F4E78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E2EFDA"/>
      </patternFill>
    </fill>
    <fill>
      <patternFill patternType="solid">
        <fgColor rgb="FFE2EFDA"/>
        <bgColor rgb="FFEDF2FA"/>
      </patternFill>
    </fill>
    <fill>
      <patternFill patternType="solid">
        <fgColor rgb="FFFFC7CE"/>
        <bgColor rgb="FFFCE4D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BE4B48"/>
      <rgbColor rgb="FFEDF2FA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CE4D6"/>
      <rgbColor rgb="FF99CCFF"/>
      <rgbColor rgb="FFFF99CC"/>
      <rgbColor rgb="FFCC99FF"/>
      <rgbColor rgb="FFFFC7CE"/>
      <rgbColor rgb="FF4A7EBB"/>
      <rgbColor rgb="FF33CCCC"/>
      <rgbColor rgb="FF98B855"/>
      <rgbColor rgb="FFFFCC00"/>
      <rgbColor rgb="FFFF9900"/>
      <rgbColor rgb="FFC55A1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Günlük Talep — Senaryo Aralığı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Senaryolar!B4</c:f>
              <c:strCache>
                <c:ptCount val="1"/>
                <c:pt idx="0">
                  <c:v>Kötümser</c:v>
                </c:pt>
              </c:strCache>
            </c:strRef>
          </c:tx>
          <c:spPr>
            <a:solidFill>
              <a:srgbClr val="4a7ebb"/>
            </a:solidFill>
            <a:ln w="1260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Senaryolar!$A$5:$A$11</c:f>
              <c:strCache>
                <c:ptCount val="7"/>
                <c:pt idx="0">
                  <c:v>14 Tem Sal</c:v>
                </c:pt>
                <c:pt idx="1">
                  <c:v>15 Tem Çar (Tatil)</c:v>
                </c:pt>
                <c:pt idx="2">
                  <c:v>16 Tem Per</c:v>
                </c:pt>
                <c:pt idx="3">
                  <c:v>17 Tem Cum</c:v>
                </c:pt>
                <c:pt idx="4">
                  <c:v>18 Tem Cmt</c:v>
                </c:pt>
                <c:pt idx="5">
                  <c:v>19 Tem Paz</c:v>
                </c:pt>
                <c:pt idx="6">
                  <c:v>20 Tem Pzt</c:v>
                </c:pt>
              </c:strCache>
            </c:strRef>
          </c:cat>
          <c:val>
            <c:numRef>
              <c:f>Senaryolar!$B$5:$B$11</c:f>
              <c:numCache>
                <c:formatCode>#,##0;\(#,##0\);\-</c:formatCode>
                <c:ptCount val="7"/>
                <c:pt idx="0">
                  <c:v>1287.73866478457</c:v>
                </c:pt>
                <c:pt idx="1">
                  <c:v>1530.49121649808</c:v>
                </c:pt>
                <c:pt idx="2">
                  <c:v>1297.49153632125</c:v>
                </c:pt>
                <c:pt idx="3">
                  <c:v>1763.0591461189</c:v>
                </c:pt>
                <c:pt idx="4">
                  <c:v>1791.36546896559</c:v>
                </c:pt>
                <c:pt idx="5">
                  <c:v>1550.58424836057</c:v>
                </c:pt>
                <c:pt idx="6">
                  <c:v>1310.79168987626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Senaryolar!C4</c:f>
              <c:strCache>
                <c:ptCount val="1"/>
                <c:pt idx="0">
                  <c:v>Baz</c:v>
                </c:pt>
              </c:strCache>
            </c:strRef>
          </c:tx>
          <c:spPr>
            <a:solidFill>
              <a:srgbClr val="be4b48"/>
            </a:solidFill>
            <a:ln w="1260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Senaryolar!$A$5:$A$11</c:f>
              <c:strCache>
                <c:ptCount val="7"/>
                <c:pt idx="0">
                  <c:v>14 Tem Sal</c:v>
                </c:pt>
                <c:pt idx="1">
                  <c:v>15 Tem Çar (Tatil)</c:v>
                </c:pt>
                <c:pt idx="2">
                  <c:v>16 Tem Per</c:v>
                </c:pt>
                <c:pt idx="3">
                  <c:v>17 Tem Cum</c:v>
                </c:pt>
                <c:pt idx="4">
                  <c:v>18 Tem Cmt</c:v>
                </c:pt>
                <c:pt idx="5">
                  <c:v>19 Tem Paz</c:v>
                </c:pt>
                <c:pt idx="6">
                  <c:v>20 Tem Pzt</c:v>
                </c:pt>
              </c:strCache>
            </c:strRef>
          </c:cat>
          <c:val>
            <c:numRef>
              <c:f>Senaryolar!$C$5:$C$11</c:f>
              <c:numCache>
                <c:formatCode>#,##0;\(#,##0\);\-</c:formatCode>
                <c:ptCount val="7"/>
                <c:pt idx="0">
                  <c:v>1461.96065877524</c:v>
                </c:pt>
                <c:pt idx="1">
                  <c:v>1737.56256061883</c:v>
                </c:pt>
                <c:pt idx="2">
                  <c:v>1473.03621541163</c:v>
                </c:pt>
                <c:pt idx="3">
                  <c:v>2001.60316659893</c:v>
                </c:pt>
                <c:pt idx="4">
                  <c:v>2033.72601110147</c:v>
                </c:pt>
                <c:pt idx="5">
                  <c:v>1760.3790786668</c:v>
                </c:pt>
                <c:pt idx="6">
                  <c:v>1488.1398436521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Senaryolar!D4</c:f>
              <c:strCache>
                <c:ptCount val="1"/>
                <c:pt idx="0">
                  <c:v>İyimser</c:v>
                </c:pt>
              </c:strCache>
            </c:strRef>
          </c:tx>
          <c:spPr>
            <a:solidFill>
              <a:srgbClr val="98b855"/>
            </a:solidFill>
            <a:ln w="1260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Senaryolar!$A$5:$A$11</c:f>
              <c:strCache>
                <c:ptCount val="7"/>
                <c:pt idx="0">
                  <c:v>14 Tem Sal</c:v>
                </c:pt>
                <c:pt idx="1">
                  <c:v>15 Tem Çar (Tatil)</c:v>
                </c:pt>
                <c:pt idx="2">
                  <c:v>16 Tem Per</c:v>
                </c:pt>
                <c:pt idx="3">
                  <c:v>17 Tem Cum</c:v>
                </c:pt>
                <c:pt idx="4">
                  <c:v>18 Tem Cmt</c:v>
                </c:pt>
                <c:pt idx="5">
                  <c:v>19 Tem Paz</c:v>
                </c:pt>
                <c:pt idx="6">
                  <c:v>20 Tem Pzt</c:v>
                </c:pt>
              </c:strCache>
            </c:strRef>
          </c:cat>
          <c:val>
            <c:numRef>
              <c:f>Senaryolar!$D$5:$D$11</c:f>
              <c:numCache>
                <c:formatCode>#,##0;\(#,##0\);\-</c:formatCode>
                <c:ptCount val="7"/>
                <c:pt idx="0">
                  <c:v>1636.18265276591</c:v>
                </c:pt>
                <c:pt idx="1">
                  <c:v>1944.63390473958</c:v>
                </c:pt>
                <c:pt idx="2">
                  <c:v>1648.58089450202</c:v>
                </c:pt>
                <c:pt idx="3">
                  <c:v>2240.14718707895</c:v>
                </c:pt>
                <c:pt idx="4">
                  <c:v>2276.08655323735</c:v>
                </c:pt>
                <c:pt idx="5">
                  <c:v>1970.17390897303</c:v>
                </c:pt>
                <c:pt idx="6">
                  <c:v>1665.48799742794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0270658"/>
        <c:axId val="95910346"/>
      </c:lineChart>
      <c:catAx>
        <c:axId val="302706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910346"/>
        <c:crosses val="autoZero"/>
        <c:auto val="1"/>
        <c:lblAlgn val="ctr"/>
        <c:lblOffset val="100"/>
        <c:noMultiLvlLbl val="0"/>
      </c:catAx>
      <c:valAx>
        <c:axId val="95910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027065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131040</xdr:rowOff>
    </xdr:from>
    <xdr:to>
      <xdr:col>14</xdr:col>
      <xdr:colOff>117000</xdr:colOff>
      <xdr:row>14</xdr:row>
      <xdr:rowOff>252360</xdr:rowOff>
    </xdr:to>
    <xdr:graphicFrame>
      <xdr:nvGraphicFramePr>
        <xdr:cNvPr id="1" name="Chart 1"/>
        <xdr:cNvGraphicFramePr/>
      </xdr:nvGraphicFramePr>
      <xdr:xfrm>
        <a:off x="5497920" y="571680"/>
        <a:ext cx="575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0"/>
    <col collapsed="false" customWidth="true" hidden="false" outlineLevel="0" max="6" min="3" style="0" width="15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5" t="n">
        <v>0.0930995027791874</v>
      </c>
    </row>
    <row r="8" customFormat="false" ht="15" hidden="false" customHeight="false" outlineLevel="0" collapsed="false">
      <c r="A8" s="3" t="s">
        <v>9</v>
      </c>
      <c r="B8" s="4" t="n">
        <v>1.0037</v>
      </c>
    </row>
    <row r="9" customFormat="false" ht="15" hidden="false" customHeight="false" outlineLevel="0" collapsed="false">
      <c r="A9" s="3" t="s">
        <v>10</v>
      </c>
      <c r="B9" s="5" t="n">
        <v>0.61</v>
      </c>
    </row>
    <row r="11" customFormat="false" ht="15" hidden="false" customHeight="false" outlineLevel="0" collapsed="false">
      <c r="A11" s="6" t="s">
        <v>11</v>
      </c>
    </row>
    <row r="12" customFormat="false" ht="15" hidden="false" customHeight="false" outlineLevel="0" collapsed="false">
      <c r="A12" s="7" t="s">
        <v>12</v>
      </c>
      <c r="B12" s="8" t="n">
        <v>11955.2</v>
      </c>
    </row>
    <row r="13" customFormat="false" ht="15" hidden="false" customHeight="false" outlineLevel="0" collapsed="false">
      <c r="A13" s="7" t="s">
        <v>13</v>
      </c>
      <c r="B13" s="8" t="n">
        <v>13379.8</v>
      </c>
    </row>
    <row r="14" customFormat="false" ht="15" hidden="false" customHeight="false" outlineLevel="0" collapsed="false">
      <c r="A14" s="7" t="s">
        <v>14</v>
      </c>
      <c r="B14" s="8" t="n">
        <v>10530.6</v>
      </c>
    </row>
    <row r="15" customFormat="false" ht="15" hidden="false" customHeight="false" outlineLevel="0" collapsed="false">
      <c r="A15" s="7" t="s">
        <v>15</v>
      </c>
      <c r="B15" s="9" t="n">
        <v>13105490</v>
      </c>
    </row>
    <row r="16" customFormat="false" ht="15" hidden="false" customHeight="false" outlineLevel="0" collapsed="false">
      <c r="A16" s="7" t="s">
        <v>16</v>
      </c>
      <c r="B16" s="10" t="s">
        <v>17</v>
      </c>
    </row>
    <row r="17" customFormat="false" ht="15" hidden="false" customHeight="false" outlineLevel="0" collapsed="false">
      <c r="A17" s="7" t="s">
        <v>18</v>
      </c>
      <c r="B17" s="10" t="s">
        <v>19</v>
      </c>
    </row>
    <row r="19" customFormat="false" ht="15" hidden="false" customHeight="false" outlineLevel="0" collapsed="false">
      <c r="A19" s="11" t="s">
        <v>20</v>
      </c>
    </row>
    <row r="20" customFormat="false" ht="15" hidden="false" customHeight="false" outlineLevel="0" collapsed="false">
      <c r="A20" s="12" t="s">
        <v>21</v>
      </c>
      <c r="B20" s="13" t="s">
        <v>22</v>
      </c>
    </row>
    <row r="21" customFormat="false" ht="15" hidden="false" customHeight="false" outlineLevel="0" collapsed="false">
      <c r="A21" s="12" t="s">
        <v>23</v>
      </c>
      <c r="B21" s="13" t="s">
        <v>24</v>
      </c>
    </row>
    <row r="22" customFormat="false" ht="15" hidden="false" customHeight="false" outlineLevel="0" collapsed="false">
      <c r="A22" s="12" t="s">
        <v>25</v>
      </c>
      <c r="B22" s="13" t="s">
        <v>26</v>
      </c>
    </row>
    <row r="23" customFormat="false" ht="15" hidden="false" customHeight="false" outlineLevel="0" collapsed="false">
      <c r="A23" s="12" t="s">
        <v>27</v>
      </c>
      <c r="B23" s="13" t="s">
        <v>28</v>
      </c>
    </row>
    <row r="24" customFormat="false" ht="15" hidden="false" customHeight="false" outlineLevel="0" collapsed="false">
      <c r="A24" s="12" t="s">
        <v>29</v>
      </c>
      <c r="B24" s="13" t="s">
        <v>30</v>
      </c>
    </row>
    <row r="25" customFormat="false" ht="15" hidden="false" customHeight="false" outlineLevel="0" collapsed="false">
      <c r="A25" s="12" t="s">
        <v>31</v>
      </c>
      <c r="B25" s="13" t="s">
        <v>32</v>
      </c>
    </row>
    <row r="26" customFormat="false" ht="15" hidden="false" customHeight="false" outlineLevel="0" collapsed="false">
      <c r="A26" s="12" t="s">
        <v>33</v>
      </c>
      <c r="B26" s="13" t="s">
        <v>34</v>
      </c>
    </row>
    <row r="27" customFormat="false" ht="15" hidden="false" customHeight="false" outlineLevel="0" collapsed="false">
      <c r="A27" s="12" t="s">
        <v>35</v>
      </c>
      <c r="B27" s="13" t="s">
        <v>36</v>
      </c>
    </row>
    <row r="28" customFormat="false" ht="15" hidden="false" customHeight="false" outlineLevel="0" collapsed="false">
      <c r="A28" s="12" t="s">
        <v>37</v>
      </c>
      <c r="B28" s="13" t="s">
        <v>38</v>
      </c>
    </row>
    <row r="29" customFormat="false" ht="15" hidden="false" customHeight="false" outlineLevel="0" collapsed="false">
      <c r="A29" s="12" t="s">
        <v>39</v>
      </c>
      <c r="B29" s="13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6"/>
    <col collapsed="false" customWidth="true" hidden="false" outlineLevel="0" max="6" min="3" style="0" width="11"/>
    <col collapsed="false" customWidth="true" hidden="false" outlineLevel="0" max="7" min="7" style="0" width="13"/>
    <col collapsed="false" customWidth="true" hidden="false" outlineLevel="0" max="8" min="8" style="0" width="15"/>
  </cols>
  <sheetData>
    <row r="1" customFormat="false" ht="19.7" hidden="false" customHeight="false" outlineLevel="0" collapsed="false">
      <c r="A1" s="1" t="s">
        <v>35</v>
      </c>
    </row>
    <row r="2" customFormat="false" ht="15" hidden="false" customHeight="false" outlineLevel="0" collapsed="false">
      <c r="A2" s="2" t="s">
        <v>265</v>
      </c>
    </row>
    <row r="4" customFormat="false" ht="23.85" hidden="false" customHeight="false" outlineLevel="0" collapsed="false">
      <c r="A4" s="23" t="s">
        <v>146</v>
      </c>
      <c r="B4" s="23" t="s">
        <v>254</v>
      </c>
      <c r="C4" s="23" t="s">
        <v>266</v>
      </c>
      <c r="D4" s="23" t="s">
        <v>253</v>
      </c>
      <c r="E4" s="23" t="s">
        <v>267</v>
      </c>
    </row>
    <row r="5" customFormat="false" ht="15" hidden="false" customHeight="false" outlineLevel="0" collapsed="false">
      <c r="A5" s="25" t="s">
        <v>268</v>
      </c>
      <c r="B5" s="42" t="n">
        <f aca="false">SUMIFS(Tahmin!$AB:$AB,Tahmin!$A:$A,"2026-07-14")</f>
        <v>1287.73866478457</v>
      </c>
      <c r="C5" s="42" t="n">
        <f aca="false">SUMIFS(Tahmin!$Q:$Q,Tahmin!$A:$A,"2026-07-14")</f>
        <v>1461.96065877524</v>
      </c>
      <c r="D5" s="42" t="n">
        <f aca="false">SUMIFS(Tahmin!$AA:$AA,Tahmin!$A:$A,"2026-07-14")</f>
        <v>1636.18265276591</v>
      </c>
      <c r="E5" s="44" t="n">
        <f aca="false">SUMIFS(Tahmin!$Y:$Y,Tahmin!$A:$A,"2026-07-14")</f>
        <v>1645662.99058451</v>
      </c>
    </row>
    <row r="6" customFormat="false" ht="15" hidden="false" customHeight="false" outlineLevel="0" collapsed="false">
      <c r="A6" s="24" t="s">
        <v>269</v>
      </c>
      <c r="B6" s="42" t="n">
        <f aca="false">SUMIFS(Tahmin!$AB:$AB,Tahmin!$A:$A,"2026-07-15")</f>
        <v>1530.49121649808</v>
      </c>
      <c r="C6" s="42" t="n">
        <f aca="false">SUMIFS(Tahmin!$Q:$Q,Tahmin!$A:$A,"2026-07-15")</f>
        <v>1737.56256061883</v>
      </c>
      <c r="D6" s="42" t="n">
        <f aca="false">SUMIFS(Tahmin!$AA:$AA,Tahmin!$A:$A,"2026-07-15")</f>
        <v>1944.63390473958</v>
      </c>
      <c r="E6" s="44" t="n">
        <f aca="false">SUMIFS(Tahmin!$Y:$Y,Tahmin!$A:$A,"2026-07-15")</f>
        <v>1902479.3921508</v>
      </c>
    </row>
    <row r="7" customFormat="false" ht="15" hidden="false" customHeight="false" outlineLevel="0" collapsed="false">
      <c r="A7" s="25" t="s">
        <v>270</v>
      </c>
      <c r="B7" s="42" t="n">
        <f aca="false">SUMIFS(Tahmin!$AB:$AB,Tahmin!$A:$A,"2026-07-16")</f>
        <v>1297.49153632125</v>
      </c>
      <c r="C7" s="42" t="n">
        <f aca="false">SUMIFS(Tahmin!$Q:$Q,Tahmin!$A:$A,"2026-07-16")</f>
        <v>1473.03621541163</v>
      </c>
      <c r="D7" s="42" t="n">
        <f aca="false">SUMIFS(Tahmin!$AA:$AA,Tahmin!$A:$A,"2026-07-16")</f>
        <v>1648.58089450202</v>
      </c>
      <c r="E7" s="44" t="n">
        <f aca="false">SUMIFS(Tahmin!$Y:$Y,Tahmin!$A:$A,"2026-07-16")</f>
        <v>1675301.88857355</v>
      </c>
    </row>
    <row r="8" customFormat="false" ht="15" hidden="false" customHeight="false" outlineLevel="0" collapsed="false">
      <c r="A8" s="25" t="s">
        <v>271</v>
      </c>
      <c r="B8" s="42" t="n">
        <f aca="false">SUMIFS(Tahmin!$AB:$AB,Tahmin!$A:$A,"2026-07-17")</f>
        <v>1763.0591461189</v>
      </c>
      <c r="C8" s="42" t="n">
        <f aca="false">SUMIFS(Tahmin!$Q:$Q,Tahmin!$A:$A,"2026-07-17")</f>
        <v>2001.60316659893</v>
      </c>
      <c r="D8" s="42" t="n">
        <f aca="false">SUMIFS(Tahmin!$AA:$AA,Tahmin!$A:$A,"2026-07-17")</f>
        <v>2240.14718707895</v>
      </c>
      <c r="E8" s="44" t="n">
        <f aca="false">SUMIFS(Tahmin!$Y:$Y,Tahmin!$A:$A,"2026-07-17")</f>
        <v>2134085.41341879</v>
      </c>
    </row>
    <row r="9" customFormat="false" ht="15" hidden="false" customHeight="false" outlineLevel="0" collapsed="false">
      <c r="A9" s="25" t="s">
        <v>17</v>
      </c>
      <c r="B9" s="42" t="n">
        <f aca="false">SUMIFS(Tahmin!$AB:$AB,Tahmin!$A:$A,"2026-07-18")</f>
        <v>1791.36546896559</v>
      </c>
      <c r="C9" s="42" t="n">
        <f aca="false">SUMIFS(Tahmin!$Q:$Q,Tahmin!$A:$A,"2026-07-18")</f>
        <v>2033.72601110147</v>
      </c>
      <c r="D9" s="42" t="n">
        <f aca="false">SUMIFS(Tahmin!$AA:$AA,Tahmin!$A:$A,"2026-07-18")</f>
        <v>2276.08655323735</v>
      </c>
      <c r="E9" s="44" t="n">
        <f aca="false">SUMIFS(Tahmin!$Y:$Y,Tahmin!$A:$A,"2026-07-18")</f>
        <v>2140933.6898668</v>
      </c>
    </row>
    <row r="10" customFormat="false" ht="15" hidden="false" customHeight="false" outlineLevel="0" collapsed="false">
      <c r="A10" s="25" t="s">
        <v>272</v>
      </c>
      <c r="B10" s="42" t="n">
        <f aca="false">SUMIFS(Tahmin!$AB:$AB,Tahmin!$A:$A,"2026-07-19")</f>
        <v>1550.58424836057</v>
      </c>
      <c r="C10" s="42" t="n">
        <f aca="false">SUMIFS(Tahmin!$Q:$Q,Tahmin!$A:$A,"2026-07-19")</f>
        <v>1760.3790786668</v>
      </c>
      <c r="D10" s="42" t="n">
        <f aca="false">SUMIFS(Tahmin!$AA:$AA,Tahmin!$A:$A,"2026-07-19")</f>
        <v>1970.17390897303</v>
      </c>
      <c r="E10" s="44" t="n">
        <f aca="false">SUMIFS(Tahmin!$Y:$Y,Tahmin!$A:$A,"2026-07-19")</f>
        <v>1934799.32130387</v>
      </c>
    </row>
    <row r="11" customFormat="false" ht="15" hidden="false" customHeight="false" outlineLevel="0" collapsed="false">
      <c r="A11" s="25" t="s">
        <v>273</v>
      </c>
      <c r="B11" s="42" t="n">
        <f aca="false">SUMIFS(Tahmin!$AB:$AB,Tahmin!$A:$A,"2026-07-20")</f>
        <v>1310.79168987626</v>
      </c>
      <c r="C11" s="42" t="n">
        <f aca="false">SUMIFS(Tahmin!$Q:$Q,Tahmin!$A:$A,"2026-07-20")</f>
        <v>1488.1398436521</v>
      </c>
      <c r="D11" s="42" t="n">
        <f aca="false">SUMIFS(Tahmin!$AA:$AA,Tahmin!$A:$A,"2026-07-20")</f>
        <v>1665.48799742794</v>
      </c>
      <c r="E11" s="44" t="n">
        <f aca="false">SUMIFS(Tahmin!$Y:$Y,Tahmin!$A:$A,"2026-07-20")</f>
        <v>1672601.20304367</v>
      </c>
    </row>
    <row r="12" customFormat="false" ht="15" hidden="false" customHeight="false" outlineLevel="0" collapsed="false">
      <c r="A12" s="3" t="s">
        <v>177</v>
      </c>
      <c r="B12" s="46" t="n">
        <f aca="false">SUM(B5:B11)</f>
        <v>10531.5219709252</v>
      </c>
      <c r="C12" s="46" t="n">
        <f aca="false">SUM(C5:C11)</f>
        <v>11956.407534825</v>
      </c>
      <c r="D12" s="46" t="n">
        <f aca="false">SUM(D5:D11)</f>
        <v>13381.2930987248</v>
      </c>
      <c r="E12" s="47" t="n">
        <f aca="false">SUM(E5:E11)</f>
        <v>13105863.898942</v>
      </c>
    </row>
    <row r="14" customFormat="false" ht="15" hidden="false" customHeight="false" outlineLevel="0" collapsed="false">
      <c r="A14" s="11" t="s">
        <v>274</v>
      </c>
    </row>
    <row r="15" customFormat="false" ht="23.85" hidden="false" customHeight="false" outlineLevel="0" collapsed="false">
      <c r="A15" s="23" t="s">
        <v>64</v>
      </c>
      <c r="B15" s="23" t="s">
        <v>275</v>
      </c>
      <c r="C15" s="23" t="s">
        <v>267</v>
      </c>
    </row>
    <row r="16" customFormat="false" ht="15" hidden="false" customHeight="false" outlineLevel="0" collapsed="false">
      <c r="A16" s="28" t="s">
        <v>68</v>
      </c>
      <c r="B16" s="42" t="n">
        <f aca="false">SUMIFS(Tahmin!$Q:$Q,Tahmin!$E:$E,"Havalimanı")</f>
        <v>6889.975378653</v>
      </c>
      <c r="C16" s="44" t="n">
        <f aca="false">SUMIFS(Tahmin!$Y:$Y,Tahmin!$E:$E,"Havalimanı")</f>
        <v>7417589.83789806</v>
      </c>
    </row>
    <row r="17" customFormat="false" ht="15" hidden="false" customHeight="false" outlineLevel="0" collapsed="false">
      <c r="A17" s="28" t="s">
        <v>69</v>
      </c>
      <c r="B17" s="42" t="n">
        <f aca="false">SUMIFS(Tahmin!$Q:$Q,Tahmin!$E:$E,"Şehir")</f>
        <v>4061.022744072</v>
      </c>
      <c r="C17" s="44" t="n">
        <f aca="false">SUMIFS(Tahmin!$Y:$Y,Tahmin!$E:$E,"Şehir")</f>
        <v>4590501.19519824</v>
      </c>
    </row>
    <row r="18" customFormat="false" ht="15" hidden="false" customHeight="false" outlineLevel="0" collapsed="false">
      <c r="A18" s="28" t="s">
        <v>70</v>
      </c>
      <c r="B18" s="42" t="n">
        <f aca="false">SUMIFS(Tahmin!$Q:$Q,Tahmin!$E:$E,"Otogar")</f>
        <v>1005.4094121</v>
      </c>
      <c r="C18" s="44" t="n">
        <f aca="false">SUMIFS(Tahmin!$Y:$Y,Tahmin!$E:$E,"Otogar")</f>
        <v>1097772.86584569</v>
      </c>
    </row>
    <row r="20" customFormat="false" ht="15" hidden="false" customHeight="false" outlineLevel="0" collapsed="false">
      <c r="A20" s="11" t="s">
        <v>276</v>
      </c>
    </row>
    <row r="21" customFormat="false" ht="15" hidden="false" customHeight="false" outlineLevel="0" collapsed="false">
      <c r="A21" s="23" t="s">
        <v>78</v>
      </c>
      <c r="B21" s="23" t="s">
        <v>79</v>
      </c>
      <c r="C21" s="23" t="s">
        <v>64</v>
      </c>
      <c r="D21" s="23" t="s">
        <v>254</v>
      </c>
      <c r="E21" s="23" t="s">
        <v>266</v>
      </c>
      <c r="F21" s="23" t="s">
        <v>253</v>
      </c>
      <c r="G21" s="23" t="s">
        <v>277</v>
      </c>
      <c r="H21" s="23" t="s">
        <v>267</v>
      </c>
    </row>
    <row r="22" customFormat="false" ht="15" hidden="false" customHeight="false" outlineLevel="0" collapsed="false">
      <c r="A22" s="28" t="s">
        <v>125</v>
      </c>
      <c r="B22" s="28" t="s">
        <v>126</v>
      </c>
      <c r="C22" s="28" t="s">
        <v>68</v>
      </c>
      <c r="D22" s="42" t="n">
        <f aca="false">SUMIFS(Tahmin!$AB:$AB,Tahmin!$C:$C,"CR119")</f>
        <v>1286.19302643171</v>
      </c>
      <c r="E22" s="42" t="n">
        <f aca="false">SUMIFS(Tahmin!$Q:$Q,Tahmin!$C:$C,"CR119")</f>
        <v>1460.4146528592</v>
      </c>
      <c r="F22" s="42" t="n">
        <f aca="false">SUMIFS(Tahmin!$AA:$AA,Tahmin!$C:$C,"CR119")</f>
        <v>1634.6362792867</v>
      </c>
      <c r="G22" s="48" t="n">
        <v>1.859</v>
      </c>
      <c r="H22" s="44" t="n">
        <f aca="false">SUMIFS(Tahmin!$Y:$Y,Tahmin!$C:$C,"CR119")</f>
        <v>1163559.012</v>
      </c>
    </row>
    <row r="23" customFormat="false" ht="15" hidden="false" customHeight="false" outlineLevel="0" collapsed="false">
      <c r="A23" s="28" t="s">
        <v>98</v>
      </c>
      <c r="B23" s="28" t="s">
        <v>99</v>
      </c>
      <c r="C23" s="28" t="s">
        <v>68</v>
      </c>
      <c r="D23" s="42" t="n">
        <f aca="false">SUMIFS(Tahmin!$AB:$AB,Tahmin!$C:$C,"CR107")</f>
        <v>1285.85201099569</v>
      </c>
      <c r="E23" s="42" t="n">
        <f aca="false">SUMIFS(Tahmin!$Q:$Q,Tahmin!$C:$C,"CR107")</f>
        <v>1460.02744508449</v>
      </c>
      <c r="F23" s="42" t="n">
        <f aca="false">SUMIFS(Tahmin!$AA:$AA,Tahmin!$C:$C,"CR107")</f>
        <v>1634.20287917329</v>
      </c>
      <c r="G23" s="48" t="n">
        <v>1.05</v>
      </c>
      <c r="H23" s="44" t="n">
        <f aca="false">SUMIFS(Tahmin!$Y:$Y,Tahmin!$C:$C,"CR107")</f>
        <v>1776420.91045174</v>
      </c>
    </row>
    <row r="24" customFormat="false" ht="15" hidden="false" customHeight="false" outlineLevel="0" collapsed="false">
      <c r="A24" s="28" t="s">
        <v>132</v>
      </c>
      <c r="B24" s="28" t="s">
        <v>133</v>
      </c>
      <c r="C24" s="28" t="s">
        <v>68</v>
      </c>
      <c r="D24" s="42" t="n">
        <f aca="false">SUMIFS(Tahmin!$AB:$AB,Tahmin!$C:$C,"CR122")</f>
        <v>740.771211978843</v>
      </c>
      <c r="E24" s="42" t="n">
        <f aca="false">SUMIFS(Tahmin!$Q:$Q,Tahmin!$C:$C,"CR122")</f>
        <v>841.1125780953</v>
      </c>
      <c r="F24" s="42" t="n">
        <f aca="false">SUMIFS(Tahmin!$AA:$AA,Tahmin!$C:$C,"CR122")</f>
        <v>941.453944211757</v>
      </c>
      <c r="G24" s="48" t="n">
        <v>1.119</v>
      </c>
      <c r="H24" s="44" t="n">
        <f aca="false">SUMIFS(Tahmin!$Y:$Y,Tahmin!$C:$C,"CR122")</f>
        <v>870834.926896921</v>
      </c>
    </row>
    <row r="25" customFormat="false" ht="15" hidden="false" customHeight="false" outlineLevel="0" collapsed="false">
      <c r="A25" s="28" t="s">
        <v>85</v>
      </c>
      <c r="B25" s="28" t="s">
        <v>86</v>
      </c>
      <c r="C25" s="28" t="s">
        <v>68</v>
      </c>
      <c r="D25" s="42" t="n">
        <f aca="false">SUMIFS(Tahmin!$AB:$AB,Tahmin!$C:$C,"CR101")</f>
        <v>716.904764123011</v>
      </c>
      <c r="E25" s="42" t="n">
        <f aca="false">SUMIFS(Tahmin!$Q:$Q,Tahmin!$C:$C,"CR101")</f>
        <v>814.01329405</v>
      </c>
      <c r="F25" s="42" t="n">
        <f aca="false">SUMIFS(Tahmin!$AA:$AA,Tahmin!$C:$C,"CR101")</f>
        <v>911.121823976989</v>
      </c>
      <c r="G25" s="48" t="n">
        <v>1.006</v>
      </c>
      <c r="H25" s="44" t="n">
        <f aca="false">SUMIFS(Tahmin!$Y:$Y,Tahmin!$C:$C,"CR101")</f>
        <v>940457.855837209</v>
      </c>
    </row>
    <row r="26" customFormat="false" ht="15" hidden="false" customHeight="false" outlineLevel="0" collapsed="false">
      <c r="A26" s="28" t="s">
        <v>116</v>
      </c>
      <c r="B26" s="28" t="s">
        <v>117</v>
      </c>
      <c r="C26" s="28" t="s">
        <v>68</v>
      </c>
      <c r="D26" s="42" t="n">
        <f aca="false">SUMIFS(Tahmin!$AB:$AB,Tahmin!$C:$C,"CR115")</f>
        <v>710.404869929864</v>
      </c>
      <c r="E26" s="42" t="n">
        <f aca="false">SUMIFS(Tahmin!$Q:$Q,Tahmin!$C:$C,"CR115")</f>
        <v>806.63295492</v>
      </c>
      <c r="F26" s="42" t="n">
        <f aca="false">SUMIFS(Tahmin!$AA:$AA,Tahmin!$C:$C,"CR115")</f>
        <v>902.861039910136</v>
      </c>
      <c r="G26" s="34" t="n">
        <v>0.989</v>
      </c>
      <c r="H26" s="44" t="n">
        <f aca="false">SUMIFS(Tahmin!$Y:$Y,Tahmin!$C:$C,"CR115")</f>
        <v>916777.515881058</v>
      </c>
    </row>
    <row r="27" customFormat="false" ht="15" hidden="false" customHeight="false" outlineLevel="0" collapsed="false">
      <c r="A27" s="28" t="s">
        <v>88</v>
      </c>
      <c r="B27" s="28" t="s">
        <v>89</v>
      </c>
      <c r="C27" s="28" t="s">
        <v>68</v>
      </c>
      <c r="D27" s="42" t="n">
        <f aca="false">SUMIFS(Tahmin!$AB:$AB,Tahmin!$C:$C,"CR102")</f>
        <v>693.32963719669</v>
      </c>
      <c r="E27" s="42" t="n">
        <f aca="false">SUMIFS(Tahmin!$Q:$Q,Tahmin!$C:$C,"CR102")</f>
        <v>787.24479189</v>
      </c>
      <c r="F27" s="42" t="n">
        <f aca="false">SUMIFS(Tahmin!$AA:$AA,Tahmin!$C:$C,"CR102")</f>
        <v>881.159946583309</v>
      </c>
      <c r="G27" s="48" t="n">
        <v>1.135</v>
      </c>
      <c r="H27" s="44" t="n">
        <f aca="false">SUMIFS(Tahmin!$Y:$Y,Tahmin!$C:$C,"CR102")</f>
        <v>900762.115773517</v>
      </c>
    </row>
    <row r="28" customFormat="false" ht="15" hidden="false" customHeight="false" outlineLevel="0" collapsed="false">
      <c r="A28" s="28" t="s">
        <v>107</v>
      </c>
      <c r="B28" s="28" t="s">
        <v>108</v>
      </c>
      <c r="C28" s="28" t="s">
        <v>68</v>
      </c>
      <c r="D28" s="42" t="n">
        <f aca="false">SUMIFS(Tahmin!$AB:$AB,Tahmin!$C:$C,"CR111")</f>
        <v>634.573355225395</v>
      </c>
      <c r="E28" s="42" t="n">
        <f aca="false">SUMIFS(Tahmin!$Q:$Q,Tahmin!$C:$C,"CR111")</f>
        <v>720.529661754</v>
      </c>
      <c r="F28" s="42" t="n">
        <f aca="false">SUMIFS(Tahmin!$AA:$AA,Tahmin!$C:$C,"CR111")</f>
        <v>806.485968282605</v>
      </c>
      <c r="G28" s="34" t="n">
        <v>0.678</v>
      </c>
      <c r="H28" s="44" t="n">
        <f aca="false">SUMIFS(Tahmin!$Y:$Y,Tahmin!$C:$C,"CR111")</f>
        <v>848777.501057615</v>
      </c>
    </row>
    <row r="29" customFormat="false" ht="15" hidden="false" customHeight="false" outlineLevel="0" collapsed="false">
      <c r="A29" s="28" t="s">
        <v>130</v>
      </c>
      <c r="B29" s="28" t="s">
        <v>131</v>
      </c>
      <c r="C29" s="28" t="s">
        <v>69</v>
      </c>
      <c r="D29" s="42" t="n">
        <f aca="false">SUMIFS(Tahmin!$AB:$AB,Tahmin!$C:$C,"CR121")</f>
        <v>312.383247884527</v>
      </c>
      <c r="E29" s="42" t="n">
        <f aca="false">SUMIFS(Tahmin!$Q:$Q,Tahmin!$C:$C,"CR121")</f>
        <v>354.182443088</v>
      </c>
      <c r="F29" s="42" t="n">
        <f aca="false">SUMIFS(Tahmin!$AA:$AA,Tahmin!$C:$C,"CR121")</f>
        <v>395.981638291473</v>
      </c>
      <c r="G29" s="48" t="n">
        <v>1.115</v>
      </c>
      <c r="H29" s="44" t="n">
        <f aca="false">SUMIFS(Tahmin!$Y:$Y,Tahmin!$C:$C,"CR121")</f>
        <v>385968.664278946</v>
      </c>
    </row>
    <row r="30" customFormat="false" ht="15" hidden="false" customHeight="false" outlineLevel="0" collapsed="false">
      <c r="A30" s="28" t="s">
        <v>101</v>
      </c>
      <c r="B30" s="28" t="s">
        <v>102</v>
      </c>
      <c r="C30" s="28" t="s">
        <v>69</v>
      </c>
      <c r="D30" s="42" t="n">
        <f aca="false">SUMIFS(Tahmin!$AB:$AB,Tahmin!$C:$C,"CR108")</f>
        <v>306.662515953843</v>
      </c>
      <c r="E30" s="42" t="n">
        <f aca="false">SUMIFS(Tahmin!$Q:$Q,Tahmin!$C:$C,"CR108")</f>
        <v>347.6962348</v>
      </c>
      <c r="F30" s="42" t="n">
        <f aca="false">SUMIFS(Tahmin!$AA:$AA,Tahmin!$C:$C,"CR108")</f>
        <v>388.729953646157</v>
      </c>
      <c r="G30" s="34" t="n">
        <v>0.659</v>
      </c>
      <c r="H30" s="44" t="n">
        <f aca="false">SUMIFS(Tahmin!$Y:$Y,Tahmin!$C:$C,"CR108")</f>
        <v>398686.07456688</v>
      </c>
    </row>
    <row r="31" customFormat="false" ht="15" hidden="false" customHeight="false" outlineLevel="0" collapsed="false">
      <c r="A31" s="28" t="s">
        <v>103</v>
      </c>
      <c r="B31" s="28" t="s">
        <v>104</v>
      </c>
      <c r="C31" s="28" t="s">
        <v>69</v>
      </c>
      <c r="D31" s="42" t="n">
        <f aca="false">SUMIFS(Tahmin!$AB:$AB,Tahmin!$C:$C,"CR109")</f>
        <v>306.370832908442</v>
      </c>
      <c r="E31" s="42" t="n">
        <f aca="false">SUMIFS(Tahmin!$Q:$Q,Tahmin!$C:$C,"CR109")</f>
        <v>347.3655224</v>
      </c>
      <c r="F31" s="42" t="n">
        <f aca="false">SUMIFS(Tahmin!$AA:$AA,Tahmin!$C:$C,"CR109")</f>
        <v>388.360211891558</v>
      </c>
      <c r="G31" s="34" t="n">
        <v>0.741</v>
      </c>
      <c r="H31" s="44" t="n">
        <f aca="false">SUMIFS(Tahmin!$Y:$Y,Tahmin!$C:$C,"CR109")</f>
        <v>397233.655688937</v>
      </c>
    </row>
    <row r="32" customFormat="false" ht="15" hidden="false" customHeight="false" outlineLevel="0" collapsed="false">
      <c r="A32" s="28" t="s">
        <v>128</v>
      </c>
      <c r="B32" s="28" t="s">
        <v>129</v>
      </c>
      <c r="C32" s="28" t="s">
        <v>69</v>
      </c>
      <c r="D32" s="42" t="n">
        <f aca="false">SUMIFS(Tahmin!$AB:$AB,Tahmin!$C:$C,"CR120")</f>
        <v>306.521555316487</v>
      </c>
      <c r="E32" s="42" t="n">
        <f aca="false">SUMIFS(Tahmin!$Q:$Q,Tahmin!$C:$C,"CR120")</f>
        <v>347.536412584</v>
      </c>
      <c r="F32" s="42" t="n">
        <f aca="false">SUMIFS(Tahmin!$AA:$AA,Tahmin!$C:$C,"CR120")</f>
        <v>388.551269851513</v>
      </c>
      <c r="G32" s="34" t="n">
        <v>0.723</v>
      </c>
      <c r="H32" s="44" t="n">
        <f aca="false">SUMIFS(Tahmin!$Y:$Y,Tahmin!$C:$C,"CR120")</f>
        <v>395583.321623738</v>
      </c>
    </row>
    <row r="33" customFormat="false" ht="15" hidden="false" customHeight="false" outlineLevel="0" collapsed="false">
      <c r="A33" s="28" t="s">
        <v>135</v>
      </c>
      <c r="B33" s="28" t="s">
        <v>136</v>
      </c>
      <c r="C33" s="28" t="s">
        <v>69</v>
      </c>
      <c r="D33" s="42" t="n">
        <f aca="false">SUMIFS(Tahmin!$AB:$AB,Tahmin!$C:$C,"CR123")</f>
        <v>299.231215469261</v>
      </c>
      <c r="E33" s="42" t="n">
        <f aca="false">SUMIFS(Tahmin!$Q:$Q,Tahmin!$C:$C,"CR123")</f>
        <v>339.2705712</v>
      </c>
      <c r="F33" s="42" t="n">
        <f aca="false">SUMIFS(Tahmin!$AA:$AA,Tahmin!$C:$C,"CR123")</f>
        <v>379.309926930739</v>
      </c>
      <c r="G33" s="34" t="n">
        <v>0.61</v>
      </c>
      <c r="H33" s="44" t="n">
        <f aca="false">SUMIFS(Tahmin!$Y:$Y,Tahmin!$C:$C,"CR123")</f>
        <v>377958.84825996</v>
      </c>
    </row>
    <row r="34" customFormat="false" ht="15" hidden="false" customHeight="false" outlineLevel="0" collapsed="false">
      <c r="A34" s="28" t="s">
        <v>110</v>
      </c>
      <c r="B34" s="28" t="s">
        <v>111</v>
      </c>
      <c r="C34" s="28" t="s">
        <v>69</v>
      </c>
      <c r="D34" s="42" t="n">
        <f aca="false">SUMIFS(Tahmin!$AB:$AB,Tahmin!$C:$C,"CR112")</f>
        <v>295.9024568576</v>
      </c>
      <c r="E34" s="42" t="n">
        <f aca="false">SUMIFS(Tahmin!$Q:$Q,Tahmin!$C:$C,"CR112")</f>
        <v>335.4964</v>
      </c>
      <c r="F34" s="42" t="n">
        <f aca="false">SUMIFS(Tahmin!$AA:$AA,Tahmin!$C:$C,"CR112")</f>
        <v>375.0903431424</v>
      </c>
      <c r="G34" s="34" t="n">
        <v>0.725</v>
      </c>
      <c r="H34" s="44" t="n">
        <f aca="false">SUMIFS(Tahmin!$Y:$Y,Tahmin!$C:$C,"CR112")</f>
        <v>397069.021995385</v>
      </c>
    </row>
    <row r="35" customFormat="false" ht="15" hidden="false" customHeight="false" outlineLevel="0" collapsed="false">
      <c r="A35" s="28" t="s">
        <v>121</v>
      </c>
      <c r="B35" s="28" t="s">
        <v>122</v>
      </c>
      <c r="C35" s="28" t="s">
        <v>69</v>
      </c>
      <c r="D35" s="42" t="n">
        <f aca="false">SUMIFS(Tahmin!$AB:$AB,Tahmin!$C:$C,"CR117")</f>
        <v>295.17866550784</v>
      </c>
      <c r="E35" s="42" t="n">
        <f aca="false">SUMIFS(Tahmin!$Q:$Q,Tahmin!$C:$C,"CR117")</f>
        <v>334.67576</v>
      </c>
      <c r="F35" s="42" t="n">
        <f aca="false">SUMIFS(Tahmin!$AA:$AA,Tahmin!$C:$C,"CR117")</f>
        <v>374.17285449216</v>
      </c>
      <c r="G35" s="34" t="n">
        <v>0.703</v>
      </c>
      <c r="H35" s="44" t="n">
        <f aca="false">SUMIFS(Tahmin!$Y:$Y,Tahmin!$C:$C,"CR117")</f>
        <v>404703.15075042</v>
      </c>
    </row>
    <row r="36" customFormat="false" ht="15" hidden="false" customHeight="false" outlineLevel="0" collapsed="false">
      <c r="A36" s="28" t="s">
        <v>119</v>
      </c>
      <c r="B36" s="28" t="s">
        <v>120</v>
      </c>
      <c r="C36" s="28" t="s">
        <v>69</v>
      </c>
      <c r="D36" s="42" t="n">
        <f aca="false">SUMIFS(Tahmin!$AB:$AB,Tahmin!$C:$C,"CR116")</f>
        <v>294.91982084352</v>
      </c>
      <c r="E36" s="42" t="n">
        <f aca="false">SUMIFS(Tahmin!$Q:$Q,Tahmin!$C:$C,"CR116")</f>
        <v>334.38228</v>
      </c>
      <c r="F36" s="42" t="n">
        <f aca="false">SUMIFS(Tahmin!$AA:$AA,Tahmin!$C:$C,"CR116")</f>
        <v>373.84473915648</v>
      </c>
      <c r="G36" s="34" t="n">
        <v>0.722</v>
      </c>
      <c r="H36" s="44" t="n">
        <f aca="false">SUMIFS(Tahmin!$Y:$Y,Tahmin!$C:$C,"CR116")</f>
        <v>392406.494222886</v>
      </c>
    </row>
    <row r="37" customFormat="false" ht="15" hidden="false" customHeight="false" outlineLevel="0" collapsed="false">
      <c r="A37" s="28" t="s">
        <v>90</v>
      </c>
      <c r="B37" s="28" t="s">
        <v>91</v>
      </c>
      <c r="C37" s="28" t="s">
        <v>69</v>
      </c>
      <c r="D37" s="42" t="n">
        <f aca="false">SUMIFS(Tahmin!$AB:$AB,Tahmin!$C:$C,"CR103")</f>
        <v>294.101092736</v>
      </c>
      <c r="E37" s="42" t="n">
        <f aca="false">SUMIFS(Tahmin!$Q:$Q,Tahmin!$C:$C,"CR103")</f>
        <v>333.454</v>
      </c>
      <c r="F37" s="42" t="n">
        <f aca="false">SUMIFS(Tahmin!$AA:$AA,Tahmin!$C:$C,"CR103")</f>
        <v>372.806907264</v>
      </c>
      <c r="G37" s="48" t="n">
        <v>1.095</v>
      </c>
      <c r="H37" s="44" t="n">
        <f aca="false">SUMIFS(Tahmin!$Y:$Y,Tahmin!$C:$C,"CR103")</f>
        <v>373656.826823077</v>
      </c>
    </row>
    <row r="38" customFormat="false" ht="15" hidden="false" customHeight="false" outlineLevel="0" collapsed="false">
      <c r="A38" s="28" t="s">
        <v>112</v>
      </c>
      <c r="B38" s="28" t="s">
        <v>113</v>
      </c>
      <c r="C38" s="28" t="s">
        <v>69</v>
      </c>
      <c r="D38" s="42" t="n">
        <f aca="false">SUMIFS(Tahmin!$AB:$AB,Tahmin!$C:$C,"CR113")</f>
        <v>291.87454176768</v>
      </c>
      <c r="E38" s="42" t="n">
        <f aca="false">SUMIFS(Tahmin!$Q:$Q,Tahmin!$C:$C,"CR113")</f>
        <v>330.92952</v>
      </c>
      <c r="F38" s="42" t="n">
        <f aca="false">SUMIFS(Tahmin!$AA:$AA,Tahmin!$C:$C,"CR113")</f>
        <v>369.98449823232</v>
      </c>
      <c r="G38" s="34" t="n">
        <v>0.547</v>
      </c>
      <c r="H38" s="44" t="n">
        <f aca="false">SUMIFS(Tahmin!$Y:$Y,Tahmin!$C:$C,"CR113")</f>
        <v>369093.725925903</v>
      </c>
    </row>
    <row r="39" customFormat="false" ht="15" hidden="false" customHeight="false" outlineLevel="0" collapsed="false">
      <c r="A39" s="28" t="s">
        <v>94</v>
      </c>
      <c r="B39" s="28" t="s">
        <v>95</v>
      </c>
      <c r="C39" s="28" t="s">
        <v>69</v>
      </c>
      <c r="D39" s="42" t="n">
        <f aca="false">SUMIFS(Tahmin!$AB:$AB,Tahmin!$C:$C,"CR105")</f>
        <v>290.79210044416</v>
      </c>
      <c r="E39" s="42" t="n">
        <f aca="false">SUMIFS(Tahmin!$Q:$Q,Tahmin!$C:$C,"CR105")</f>
        <v>329.70224</v>
      </c>
      <c r="F39" s="42" t="n">
        <f aca="false">SUMIFS(Tahmin!$AA:$AA,Tahmin!$C:$C,"CR105")</f>
        <v>368.61237955584</v>
      </c>
      <c r="G39" s="48" t="n">
        <v>1.357</v>
      </c>
      <c r="H39" s="44" t="n">
        <f aca="false">SUMIFS(Tahmin!$Y:$Y,Tahmin!$C:$C,"CR105")</f>
        <v>320299.044</v>
      </c>
    </row>
    <row r="40" customFormat="false" ht="15" hidden="false" customHeight="false" outlineLevel="0" collapsed="false">
      <c r="A40" s="28" t="s">
        <v>92</v>
      </c>
      <c r="B40" s="28" t="s">
        <v>93</v>
      </c>
      <c r="C40" s="28" t="s">
        <v>69</v>
      </c>
      <c r="D40" s="42" t="n">
        <f aca="false">SUMIFS(Tahmin!$AB:$AB,Tahmin!$C:$C,"CR104")</f>
        <v>287.81903821824</v>
      </c>
      <c r="E40" s="42" t="n">
        <f aca="false">SUMIFS(Tahmin!$Q:$Q,Tahmin!$C:$C,"CR104")</f>
        <v>326.33136</v>
      </c>
      <c r="F40" s="42" t="n">
        <f aca="false">SUMIFS(Tahmin!$AA:$AA,Tahmin!$C:$C,"CR104")</f>
        <v>364.84368178176</v>
      </c>
      <c r="G40" s="48" t="n">
        <v>1.021</v>
      </c>
      <c r="H40" s="44" t="n">
        <f aca="false">SUMIFS(Tahmin!$Y:$Y,Tahmin!$C:$C,"CR104")</f>
        <v>377842.367062109</v>
      </c>
    </row>
    <row r="41" customFormat="false" ht="15" hidden="false" customHeight="false" outlineLevel="0" collapsed="false">
      <c r="A41" s="28" t="s">
        <v>137</v>
      </c>
      <c r="B41" s="28" t="s">
        <v>138</v>
      </c>
      <c r="C41" s="28" t="s">
        <v>70</v>
      </c>
      <c r="D41" s="42" t="n">
        <f aca="false">SUMIFS(Tahmin!$AB:$AB,Tahmin!$C:$C,"CR124")</f>
        <v>181.146387193043</v>
      </c>
      <c r="E41" s="42" t="n">
        <f aca="false">SUMIFS(Tahmin!$Q:$Q,Tahmin!$C:$C,"CR124")</f>
        <v>206.5542071</v>
      </c>
      <c r="F41" s="42" t="n">
        <f aca="false">SUMIFS(Tahmin!$AA:$AA,Tahmin!$C:$C,"CR124")</f>
        <v>231.962027006957</v>
      </c>
      <c r="G41" s="48" t="n">
        <v>1.074</v>
      </c>
      <c r="H41" s="44" t="n">
        <f aca="false">SUMIFS(Tahmin!$Y:$Y,Tahmin!$C:$C,"CR124")</f>
        <v>233900.698764666</v>
      </c>
    </row>
    <row r="42" customFormat="false" ht="15" hidden="false" customHeight="false" outlineLevel="0" collapsed="false">
      <c r="A42" s="28" t="s">
        <v>105</v>
      </c>
      <c r="B42" s="28" t="s">
        <v>106</v>
      </c>
      <c r="C42" s="28" t="s">
        <v>70</v>
      </c>
      <c r="D42" s="42" t="n">
        <f aca="false">SUMIFS(Tahmin!$AB:$AB,Tahmin!$C:$C,"CR110")</f>
        <v>179.08235398464</v>
      </c>
      <c r="E42" s="42" t="n">
        <f aca="false">SUMIFS(Tahmin!$Q:$Q,Tahmin!$C:$C,"CR110")</f>
        <v>204.20067</v>
      </c>
      <c r="F42" s="42" t="n">
        <f aca="false">SUMIFS(Tahmin!$AA:$AA,Tahmin!$C:$C,"CR110")</f>
        <v>229.31898601536</v>
      </c>
      <c r="G42" s="34" t="n">
        <v>0.608</v>
      </c>
      <c r="H42" s="44" t="n">
        <f aca="false">SUMIFS(Tahmin!$Y:$Y,Tahmin!$C:$C,"CR110")</f>
        <v>224432.8723836</v>
      </c>
    </row>
    <row r="43" customFormat="false" ht="15" hidden="false" customHeight="false" outlineLevel="0" collapsed="false">
      <c r="A43" s="28" t="s">
        <v>114</v>
      </c>
      <c r="B43" s="28" t="s">
        <v>115</v>
      </c>
      <c r="C43" s="28" t="s">
        <v>70</v>
      </c>
      <c r="D43" s="42" t="n">
        <f aca="false">SUMIFS(Tahmin!$AB:$AB,Tahmin!$C:$C,"CR114")</f>
        <v>177.92767562272</v>
      </c>
      <c r="E43" s="42" t="n">
        <f aca="false">SUMIFS(Tahmin!$Q:$Q,Tahmin!$C:$C,"CR114")</f>
        <v>202.884035</v>
      </c>
      <c r="F43" s="42" t="n">
        <f aca="false">SUMIFS(Tahmin!$AA:$AA,Tahmin!$C:$C,"CR114")</f>
        <v>227.84039437728</v>
      </c>
      <c r="G43" s="48" t="n">
        <v>1.313</v>
      </c>
      <c r="H43" s="44" t="n">
        <f aca="false">SUMIFS(Tahmin!$Y:$Y,Tahmin!$C:$C,"CR114")</f>
        <v>198912.245192308</v>
      </c>
    </row>
    <row r="44" customFormat="false" ht="15" hidden="false" customHeight="false" outlineLevel="0" collapsed="false">
      <c r="A44" s="28" t="s">
        <v>96</v>
      </c>
      <c r="B44" s="28" t="s">
        <v>97</v>
      </c>
      <c r="C44" s="28" t="s">
        <v>70</v>
      </c>
      <c r="D44" s="42" t="n">
        <f aca="false">SUMIFS(Tahmin!$AB:$AB,Tahmin!$C:$C,"CR106")</f>
        <v>171.72252749664</v>
      </c>
      <c r="E44" s="42" t="n">
        <f aca="false">SUMIFS(Tahmin!$Q:$Q,Tahmin!$C:$C,"CR106")</f>
        <v>195.808545</v>
      </c>
      <c r="F44" s="42" t="n">
        <f aca="false">SUMIFS(Tahmin!$AA:$AA,Tahmin!$C:$C,"CR106")</f>
        <v>219.89456250336</v>
      </c>
      <c r="G44" s="34" t="n">
        <v>0.461</v>
      </c>
      <c r="H44" s="44" t="n">
        <f aca="false">SUMIFS(Tahmin!$Y:$Y,Tahmin!$C:$C,"CR106")</f>
        <v>215936.560279268</v>
      </c>
    </row>
    <row r="45" customFormat="false" ht="15" hidden="false" customHeight="false" outlineLevel="0" collapsed="false">
      <c r="A45" s="28" t="s">
        <v>123</v>
      </c>
      <c r="B45" s="28" t="s">
        <v>124</v>
      </c>
      <c r="C45" s="28" t="s">
        <v>70</v>
      </c>
      <c r="D45" s="42" t="n">
        <f aca="false">SUMIFS(Tahmin!$AB:$AB,Tahmin!$C:$C,"CR118")</f>
        <v>171.85706683936</v>
      </c>
      <c r="E45" s="42" t="n">
        <f aca="false">SUMIFS(Tahmin!$Q:$Q,Tahmin!$C:$C,"CR118")</f>
        <v>195.961955</v>
      </c>
      <c r="F45" s="42" t="n">
        <f aca="false">SUMIFS(Tahmin!$AA:$AA,Tahmin!$C:$C,"CR118")</f>
        <v>220.06684316064</v>
      </c>
      <c r="G45" s="34" t="n">
        <v>0.861</v>
      </c>
      <c r="H45" s="44" t="n">
        <f aca="false">SUMIFS(Tahmin!$Y:$Y,Tahmin!$C:$C,"CR118")</f>
        <v>224590.489225846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22"/>
  </cols>
  <sheetData>
    <row r="1" customFormat="false" ht="6" hidden="false" customHeight="true" outlineLevel="0" collapsed="false">
      <c r="A1" s="1" t="s">
        <v>39</v>
      </c>
    </row>
    <row r="2" customFormat="false" ht="15" hidden="false" customHeight="false" outlineLevel="0" collapsed="false">
      <c r="A2" s="2" t="s">
        <v>278</v>
      </c>
    </row>
    <row r="4" customFormat="false" ht="16.15" hidden="false" customHeight="false" outlineLevel="0" collapsed="false">
      <c r="A4" s="49" t="s">
        <v>279</v>
      </c>
      <c r="B4" s="50"/>
      <c r="C4" s="50"/>
      <c r="D4" s="50"/>
    </row>
    <row r="5" customFormat="false" ht="15" hidden="false" customHeight="true" outlineLevel="0" collapsed="false">
      <c r="A5" s="3" t="s">
        <v>280</v>
      </c>
      <c r="B5" s="51" t="s">
        <v>281</v>
      </c>
      <c r="C5" s="51"/>
      <c r="D5" s="51"/>
      <c r="E5" s="51"/>
      <c r="F5" s="51"/>
    </row>
    <row r="6" customFormat="false" ht="15" hidden="false" customHeight="true" outlineLevel="0" collapsed="false">
      <c r="A6" s="3" t="s">
        <v>282</v>
      </c>
      <c r="B6" s="51" t="s">
        <v>283</v>
      </c>
      <c r="C6" s="51"/>
      <c r="D6" s="51"/>
      <c r="E6" s="51"/>
      <c r="F6" s="51"/>
    </row>
    <row r="7" customFormat="false" ht="15" hidden="false" customHeight="true" outlineLevel="0" collapsed="false">
      <c r="A7" s="3" t="s">
        <v>284</v>
      </c>
      <c r="B7" s="51" t="s">
        <v>285</v>
      </c>
      <c r="C7" s="51"/>
      <c r="D7" s="51"/>
      <c r="E7" s="51"/>
      <c r="F7" s="51"/>
    </row>
    <row r="9" customFormat="false" ht="16.15" hidden="false" customHeight="false" outlineLevel="0" collapsed="false">
      <c r="A9" s="49" t="s">
        <v>286</v>
      </c>
      <c r="B9" s="50"/>
      <c r="C9" s="50"/>
      <c r="D9" s="50"/>
    </row>
    <row r="10" customFormat="false" ht="15" hidden="false" customHeight="true" outlineLevel="0" collapsed="false">
      <c r="A10" s="3" t="s">
        <v>280</v>
      </c>
      <c r="B10" s="51" t="s">
        <v>287</v>
      </c>
      <c r="C10" s="51"/>
      <c r="D10" s="51"/>
      <c r="E10" s="51"/>
      <c r="F10" s="51"/>
    </row>
    <row r="11" customFormat="false" ht="15" hidden="false" customHeight="true" outlineLevel="0" collapsed="false">
      <c r="A11" s="3" t="s">
        <v>282</v>
      </c>
      <c r="B11" s="51" t="s">
        <v>288</v>
      </c>
      <c r="C11" s="51"/>
      <c r="D11" s="51"/>
      <c r="E11" s="51"/>
      <c r="F11" s="51"/>
    </row>
    <row r="12" customFormat="false" ht="15" hidden="false" customHeight="true" outlineLevel="0" collapsed="false">
      <c r="A12" s="3" t="s">
        <v>284</v>
      </c>
      <c r="B12" s="51" t="s">
        <v>289</v>
      </c>
      <c r="C12" s="51"/>
      <c r="D12" s="51"/>
      <c r="E12" s="51"/>
      <c r="F12" s="51"/>
    </row>
    <row r="14" customFormat="false" ht="16.15" hidden="false" customHeight="false" outlineLevel="0" collapsed="false">
      <c r="A14" s="49" t="s">
        <v>290</v>
      </c>
      <c r="B14" s="50"/>
      <c r="C14" s="50"/>
      <c r="D14" s="50"/>
    </row>
    <row r="15" customFormat="false" ht="15" hidden="false" customHeight="true" outlineLevel="0" collapsed="false">
      <c r="A15" s="3" t="s">
        <v>280</v>
      </c>
      <c r="B15" s="51" t="s">
        <v>291</v>
      </c>
      <c r="C15" s="51"/>
      <c r="D15" s="51"/>
      <c r="E15" s="51"/>
      <c r="F15" s="51"/>
    </row>
    <row r="16" customFormat="false" ht="15" hidden="false" customHeight="true" outlineLevel="0" collapsed="false">
      <c r="A16" s="3" t="s">
        <v>282</v>
      </c>
      <c r="B16" s="51" t="s">
        <v>292</v>
      </c>
      <c r="C16" s="51"/>
      <c r="D16" s="51"/>
      <c r="E16" s="51"/>
      <c r="F16" s="51"/>
    </row>
    <row r="17" customFormat="false" ht="15" hidden="false" customHeight="true" outlineLevel="0" collapsed="false">
      <c r="A17" s="3" t="s">
        <v>284</v>
      </c>
      <c r="B17" s="51" t="s">
        <v>293</v>
      </c>
      <c r="C17" s="51"/>
      <c r="D17" s="51"/>
      <c r="E17" s="51"/>
      <c r="F17" s="51"/>
    </row>
    <row r="19" customFormat="false" ht="16.15" hidden="false" customHeight="false" outlineLevel="0" collapsed="false">
      <c r="A19" s="49" t="s">
        <v>294</v>
      </c>
      <c r="B19" s="50"/>
      <c r="C19" s="50"/>
      <c r="D19" s="50"/>
    </row>
    <row r="20" customFormat="false" ht="15" hidden="false" customHeight="true" outlineLevel="0" collapsed="false">
      <c r="A20" s="3" t="s">
        <v>280</v>
      </c>
      <c r="B20" s="51" t="s">
        <v>295</v>
      </c>
      <c r="C20" s="51"/>
      <c r="D20" s="51"/>
      <c r="E20" s="51"/>
      <c r="F20" s="51"/>
    </row>
    <row r="21" customFormat="false" ht="15" hidden="false" customHeight="true" outlineLevel="0" collapsed="false">
      <c r="A21" s="3" t="s">
        <v>282</v>
      </c>
      <c r="B21" s="51" t="s">
        <v>296</v>
      </c>
      <c r="C21" s="51"/>
      <c r="D21" s="51"/>
      <c r="E21" s="51"/>
      <c r="F21" s="51"/>
    </row>
    <row r="22" customFormat="false" ht="15" hidden="false" customHeight="true" outlineLevel="0" collapsed="false">
      <c r="A22" s="3" t="s">
        <v>284</v>
      </c>
      <c r="B22" s="51" t="s">
        <v>297</v>
      </c>
      <c r="C22" s="51"/>
      <c r="D22" s="51"/>
      <c r="E22" s="51"/>
      <c r="F22" s="51"/>
    </row>
  </sheetData>
  <mergeCells count="12">
    <mergeCell ref="B5:F5"/>
    <mergeCell ref="B6:F6"/>
    <mergeCell ref="B7:F7"/>
    <mergeCell ref="B10:F10"/>
    <mergeCell ref="B11:F11"/>
    <mergeCell ref="B12:F12"/>
    <mergeCell ref="B15:F15"/>
    <mergeCell ref="B16:F16"/>
    <mergeCell ref="B17:F17"/>
    <mergeCell ref="B20:F20"/>
    <mergeCell ref="B21:F21"/>
    <mergeCell ref="B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7" min="2" style="0" width="12"/>
  </cols>
  <sheetData>
    <row r="1" customFormat="false" ht="19.7" hidden="false" customHeight="false" outlineLevel="0" collapsed="false">
      <c r="A1" s="1" t="s">
        <v>21</v>
      </c>
    </row>
    <row r="2" customFormat="false" ht="15" hidden="false" customHeight="false" outlineLevel="0" collapsed="false">
      <c r="A2" s="2" t="s">
        <v>41</v>
      </c>
    </row>
    <row r="4" customFormat="false" ht="15" hidden="false" customHeight="false" outlineLevel="0" collapsed="false">
      <c r="A4" s="11" t="s">
        <v>42</v>
      </c>
    </row>
    <row r="5" customFormat="false" ht="15" hidden="false" customHeight="false" outlineLevel="0" collapsed="false">
      <c r="B5" s="14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14" t="s">
        <v>48</v>
      </c>
    </row>
    <row r="6" customFormat="false" ht="15" hidden="false" customHeight="false" outlineLevel="0" collapsed="false">
      <c r="A6" s="3" t="s">
        <v>49</v>
      </c>
      <c r="B6" s="15" t="n">
        <v>900</v>
      </c>
      <c r="C6" s="15" t="n">
        <v>1100</v>
      </c>
      <c r="D6" s="15" t="n">
        <v>1500</v>
      </c>
      <c r="E6" s="15" t="n">
        <v>2200</v>
      </c>
      <c r="F6" s="15" t="n">
        <v>3500</v>
      </c>
      <c r="G6" s="15" t="n">
        <v>1800</v>
      </c>
    </row>
    <row r="8" customFormat="false" ht="15" hidden="false" customHeight="false" outlineLevel="0" collapsed="false">
      <c r="A8" s="3" t="s">
        <v>50</v>
      </c>
      <c r="B8" s="16" t="n">
        <v>0.2</v>
      </c>
    </row>
    <row r="9" customFormat="false" ht="15" hidden="false" customHeight="false" outlineLevel="0" collapsed="false">
      <c r="A9" s="3" t="s">
        <v>51</v>
      </c>
      <c r="B9" s="16" t="n">
        <v>0.19</v>
      </c>
    </row>
    <row r="10" customFormat="false" ht="15" hidden="false" customHeight="false" outlineLevel="0" collapsed="false">
      <c r="A10" s="3" t="s">
        <v>52</v>
      </c>
      <c r="B10" s="17" t="n">
        <f aca="false">1-B8-B9</f>
        <v>0.61</v>
      </c>
    </row>
    <row r="11" customFormat="false" ht="15" hidden="false" customHeight="false" outlineLevel="0" collapsed="false">
      <c r="A11" s="3" t="s">
        <v>53</v>
      </c>
      <c r="B11" s="18" t="n">
        <v>1.28</v>
      </c>
    </row>
    <row r="12" customFormat="false" ht="15" hidden="false" customHeight="false" outlineLevel="0" collapsed="false">
      <c r="A12" s="3" t="s">
        <v>54</v>
      </c>
      <c r="B12" s="19" t="n">
        <v>2</v>
      </c>
    </row>
    <row r="13" customFormat="false" ht="15" hidden="false" customHeight="false" outlineLevel="0" collapsed="false">
      <c r="A13" s="3" t="s">
        <v>55</v>
      </c>
      <c r="B13" s="16" t="n">
        <v>0.18</v>
      </c>
    </row>
    <row r="14" customFormat="false" ht="15" hidden="false" customHeight="false" outlineLevel="0" collapsed="false">
      <c r="A14" s="3" t="s">
        <v>56</v>
      </c>
      <c r="B14" s="20" t="n">
        <v>37</v>
      </c>
    </row>
    <row r="15" customFormat="false" ht="15" hidden="false" customHeight="false" outlineLevel="0" collapsed="false">
      <c r="A15" s="3" t="s">
        <v>57</v>
      </c>
      <c r="B15" s="16" t="n">
        <v>0.06</v>
      </c>
    </row>
    <row r="16" customFormat="false" ht="15" hidden="false" customHeight="false" outlineLevel="0" collapsed="false">
      <c r="A16" s="3" t="s">
        <v>58</v>
      </c>
      <c r="B16" s="16" t="n">
        <v>0.1</v>
      </c>
    </row>
    <row r="17" customFormat="false" ht="15" hidden="false" customHeight="false" outlineLevel="0" collapsed="false">
      <c r="A17" s="3" t="s">
        <v>59</v>
      </c>
      <c r="B17" s="20" t="n">
        <v>5</v>
      </c>
    </row>
    <row r="18" customFormat="false" ht="15" hidden="false" customHeight="false" outlineLevel="0" collapsed="false">
      <c r="A18" s="3" t="s">
        <v>60</v>
      </c>
      <c r="B18" s="16" t="n">
        <v>0.12</v>
      </c>
    </row>
    <row r="19" customFormat="false" ht="15" hidden="false" customHeight="false" outlineLevel="0" collapsed="false">
      <c r="A19" s="3" t="s">
        <v>61</v>
      </c>
      <c r="B19" s="16" t="n">
        <v>0.85</v>
      </c>
    </row>
    <row r="20" customFormat="false" ht="15" hidden="false" customHeight="false" outlineLevel="0" collapsed="false">
      <c r="A20" s="3" t="s">
        <v>62</v>
      </c>
      <c r="B20" s="16" t="n">
        <v>0.04</v>
      </c>
    </row>
    <row r="22" customFormat="false" ht="15" hidden="false" customHeight="false" outlineLevel="0" collapsed="false">
      <c r="A22" s="11" t="s">
        <v>63</v>
      </c>
    </row>
    <row r="23" customFormat="false" ht="23.85" hidden="false" customHeight="false" outlineLevel="0" collapsed="false">
      <c r="A23" s="14" t="s">
        <v>64</v>
      </c>
      <c r="B23" s="14" t="s">
        <v>65</v>
      </c>
      <c r="C23" s="14" t="s">
        <v>66</v>
      </c>
      <c r="D23" s="14" t="s">
        <v>67</v>
      </c>
    </row>
    <row r="24" customFormat="false" ht="15" hidden="false" customHeight="false" outlineLevel="0" collapsed="false">
      <c r="A24" s="4" t="s">
        <v>68</v>
      </c>
      <c r="B24" s="21" t="n">
        <v>1.171</v>
      </c>
      <c r="C24" s="21" t="n">
        <v>0.983</v>
      </c>
      <c r="D24" s="21" t="n">
        <v>1.15</v>
      </c>
    </row>
    <row r="25" customFormat="false" ht="15" hidden="false" customHeight="false" outlineLevel="0" collapsed="false">
      <c r="A25" s="4" t="s">
        <v>69</v>
      </c>
      <c r="B25" s="21" t="n">
        <v>1.152</v>
      </c>
      <c r="C25" s="21" t="n">
        <v>0.992</v>
      </c>
      <c r="D25" s="21" t="n">
        <v>1.15</v>
      </c>
    </row>
    <row r="26" customFormat="false" ht="15" hidden="false" customHeight="false" outlineLevel="0" collapsed="false">
      <c r="A26" s="4" t="s">
        <v>70</v>
      </c>
      <c r="B26" s="21" t="n">
        <v>1.157</v>
      </c>
      <c r="C26" s="21" t="n">
        <v>0.99</v>
      </c>
      <c r="D26" s="21" t="n">
        <v>1.15</v>
      </c>
    </row>
    <row r="28" customFormat="false" ht="15" hidden="false" customHeight="false" outlineLevel="0" collapsed="false">
      <c r="A28" s="22" t="s">
        <v>71</v>
      </c>
    </row>
    <row r="29" customFormat="false" ht="15" hidden="false" customHeight="false" outlineLevel="0" collapsed="false">
      <c r="A29" s="13" t="s">
        <v>72</v>
      </c>
    </row>
    <row r="30" customFormat="false" ht="15" hidden="false" customHeight="false" outlineLevel="0" collapsed="false">
      <c r="A30" s="13" t="s">
        <v>73</v>
      </c>
    </row>
    <row r="31" customFormat="false" ht="15" hidden="false" customHeight="false" outlineLevel="0" collapsed="false">
      <c r="A31" s="13" t="s">
        <v>74</v>
      </c>
    </row>
    <row r="32" customFormat="false" ht="15" hidden="false" customHeight="false" outlineLevel="0" collapsed="false">
      <c r="A32" s="13" t="s">
        <v>75</v>
      </c>
    </row>
    <row r="33" customFormat="false" ht="15" hidden="false" customHeight="false" outlineLevel="0" collapsed="false">
      <c r="A33" s="13" t="s">
        <v>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4" min="4" style="0" width="11"/>
    <col collapsed="false" customWidth="true" hidden="false" outlineLevel="0" max="5" min="5" style="0" width="8"/>
    <col collapsed="false" customWidth="true" hidden="false" outlineLevel="0" max="12" min="6" style="0" width="9"/>
    <col collapsed="false" customWidth="true" hidden="false" outlineLevel="0" max="13" min="13" style="0" width="13"/>
    <col collapsed="false" customWidth="true" hidden="false" outlineLevel="0" max="15" min="14" style="0" width="10"/>
  </cols>
  <sheetData>
    <row r="1" customFormat="false" ht="19.7" hidden="false" customHeight="false" outlineLevel="0" collapsed="false">
      <c r="A1" s="1" t="s">
        <v>23</v>
      </c>
    </row>
    <row r="2" customFormat="false" ht="15" hidden="false" customHeight="false" outlineLevel="0" collapsed="false">
      <c r="A2" s="2" t="s">
        <v>77</v>
      </c>
    </row>
    <row r="4" customFormat="false" ht="15" hidden="false" customHeight="false" outlineLevel="0" collapsed="false">
      <c r="A4" s="23" t="s">
        <v>78</v>
      </c>
      <c r="B4" s="23" t="s">
        <v>79</v>
      </c>
      <c r="C4" s="23" t="s">
        <v>64</v>
      </c>
      <c r="D4" s="23" t="s">
        <v>69</v>
      </c>
      <c r="E4" s="23" t="s">
        <v>80</v>
      </c>
      <c r="F4" s="23" t="s">
        <v>81</v>
      </c>
      <c r="G4" s="23" t="s">
        <v>43</v>
      </c>
      <c r="H4" s="23" t="s">
        <v>44</v>
      </c>
      <c r="I4" s="23" t="s">
        <v>45</v>
      </c>
      <c r="J4" s="23" t="s">
        <v>46</v>
      </c>
      <c r="K4" s="23" t="s">
        <v>47</v>
      </c>
      <c r="L4" s="23" t="s">
        <v>48</v>
      </c>
      <c r="M4" s="23" t="s">
        <v>82</v>
      </c>
      <c r="N4" s="23" t="s">
        <v>83</v>
      </c>
      <c r="O4" s="23" t="s">
        <v>84</v>
      </c>
    </row>
    <row r="5" customFormat="false" ht="15" hidden="false" customHeight="false" outlineLevel="0" collapsed="false">
      <c r="A5" s="24" t="s">
        <v>85</v>
      </c>
      <c r="B5" s="25" t="s">
        <v>86</v>
      </c>
      <c r="C5" s="25" t="s">
        <v>68</v>
      </c>
      <c r="D5" s="25" t="s">
        <v>87</v>
      </c>
      <c r="E5" s="25" t="n">
        <v>136</v>
      </c>
      <c r="F5" s="25" t="n">
        <v>55</v>
      </c>
      <c r="G5" s="25" t="n">
        <v>44</v>
      </c>
      <c r="H5" s="25" t="n">
        <v>29</v>
      </c>
      <c r="I5" s="25" t="n">
        <v>26</v>
      </c>
      <c r="J5" s="25" t="n">
        <v>22</v>
      </c>
      <c r="K5" s="25" t="n">
        <v>6</v>
      </c>
      <c r="L5" s="25" t="n">
        <v>9</v>
      </c>
      <c r="M5" s="26" t="n">
        <f aca="false">IFERROR(SUMPRODUCT(Varsayımlar!$B$6:$G$6,G5:L5)/E5,0)</f>
        <v>1441.91176470588</v>
      </c>
      <c r="N5" s="27" t="n">
        <v>0.802</v>
      </c>
      <c r="O5" s="25" t="n">
        <v>145</v>
      </c>
    </row>
    <row r="6" customFormat="false" ht="15" hidden="false" customHeight="false" outlineLevel="0" collapsed="false">
      <c r="A6" s="24" t="s">
        <v>88</v>
      </c>
      <c r="B6" s="25" t="s">
        <v>89</v>
      </c>
      <c r="C6" s="25" t="s">
        <v>68</v>
      </c>
      <c r="D6" s="25" t="s">
        <v>87</v>
      </c>
      <c r="E6" s="25" t="n">
        <v>118</v>
      </c>
      <c r="F6" s="25" t="n">
        <v>48</v>
      </c>
      <c r="G6" s="25" t="n">
        <v>39</v>
      </c>
      <c r="H6" s="25" t="n">
        <v>23</v>
      </c>
      <c r="I6" s="25" t="n">
        <v>23</v>
      </c>
      <c r="J6" s="25" t="n">
        <v>14</v>
      </c>
      <c r="K6" s="25" t="n">
        <v>9</v>
      </c>
      <c r="L6" s="25" t="n">
        <v>10</v>
      </c>
      <c r="M6" s="26" t="n">
        <f aca="false">IFERROR(SUMPRODUCT(Varsayımlar!$B$6:$G$6,G6:L6)/E6,0)</f>
        <v>1484.74576271186</v>
      </c>
      <c r="N6" s="27" t="n">
        <v>0.803</v>
      </c>
      <c r="O6" s="25" t="n">
        <v>133</v>
      </c>
    </row>
    <row r="7" customFormat="false" ht="15" hidden="false" customHeight="false" outlineLevel="0" collapsed="false">
      <c r="A7" s="24" t="s">
        <v>90</v>
      </c>
      <c r="B7" s="25" t="s">
        <v>91</v>
      </c>
      <c r="C7" s="25" t="s">
        <v>69</v>
      </c>
      <c r="D7" s="25" t="s">
        <v>87</v>
      </c>
      <c r="E7" s="25" t="n">
        <v>52</v>
      </c>
      <c r="F7" s="25" t="n">
        <v>18</v>
      </c>
      <c r="G7" s="25" t="n">
        <v>17</v>
      </c>
      <c r="H7" s="25" t="n">
        <v>9</v>
      </c>
      <c r="I7" s="25" t="n">
        <v>12</v>
      </c>
      <c r="J7" s="25" t="n">
        <v>6</v>
      </c>
      <c r="K7" s="25" t="n">
        <v>3</v>
      </c>
      <c r="L7" s="25" t="n">
        <v>5</v>
      </c>
      <c r="M7" s="26" t="n">
        <f aca="false">IFERROR(SUMPRODUCT(Varsayımlar!$B$6:$G$6,G7:L7)/E7,0)</f>
        <v>1459.61538461538</v>
      </c>
      <c r="N7" s="27" t="n">
        <v>0.788</v>
      </c>
      <c r="O7" s="25" t="n">
        <v>62</v>
      </c>
    </row>
    <row r="8" customFormat="false" ht="15" hidden="false" customHeight="false" outlineLevel="0" collapsed="false">
      <c r="A8" s="24" t="s">
        <v>92</v>
      </c>
      <c r="B8" s="25" t="s">
        <v>93</v>
      </c>
      <c r="C8" s="25" t="s">
        <v>69</v>
      </c>
      <c r="D8" s="25" t="s">
        <v>87</v>
      </c>
      <c r="E8" s="25" t="n">
        <v>55</v>
      </c>
      <c r="F8" s="25" t="n">
        <v>18</v>
      </c>
      <c r="G8" s="25" t="n">
        <v>17</v>
      </c>
      <c r="H8" s="25" t="n">
        <v>9</v>
      </c>
      <c r="I8" s="25" t="n">
        <v>15</v>
      </c>
      <c r="J8" s="25" t="n">
        <v>8</v>
      </c>
      <c r="K8" s="25" t="n">
        <v>3</v>
      </c>
      <c r="L8" s="25" t="n">
        <v>3</v>
      </c>
      <c r="M8" s="26" t="n">
        <f aca="false">IFERROR(SUMPRODUCT(Varsayımlar!$B$6:$G$6,G8:L8)/E8,0)</f>
        <v>1476.36363636364</v>
      </c>
      <c r="N8" s="27" t="n">
        <v>0.788</v>
      </c>
      <c r="O8" s="25" t="n">
        <v>61</v>
      </c>
    </row>
    <row r="9" customFormat="false" ht="15" hidden="false" customHeight="false" outlineLevel="0" collapsed="false">
      <c r="A9" s="24" t="s">
        <v>94</v>
      </c>
      <c r="B9" s="25" t="s">
        <v>95</v>
      </c>
      <c r="C9" s="25" t="s">
        <v>69</v>
      </c>
      <c r="D9" s="25" t="s">
        <v>87</v>
      </c>
      <c r="E9" s="25" t="n">
        <v>41</v>
      </c>
      <c r="F9" s="25" t="n">
        <v>18</v>
      </c>
      <c r="G9" s="25" t="n">
        <v>13</v>
      </c>
      <c r="H9" s="25" t="n">
        <v>9</v>
      </c>
      <c r="I9" s="25" t="n">
        <v>10</v>
      </c>
      <c r="J9" s="25" t="n">
        <v>5</v>
      </c>
      <c r="K9" s="25" t="n">
        <v>2</v>
      </c>
      <c r="L9" s="25" t="n">
        <v>2</v>
      </c>
      <c r="M9" s="26" t="n">
        <f aca="false">IFERROR(SUMPRODUCT(Varsayımlar!$B$6:$G$6,G9:L9)/E9,0)</f>
        <v>1419.51219512195</v>
      </c>
      <c r="N9" s="27" t="n">
        <v>0.793</v>
      </c>
      <c r="O9" s="25" t="n">
        <v>46</v>
      </c>
    </row>
    <row r="10" customFormat="false" ht="15" hidden="false" customHeight="false" outlineLevel="0" collapsed="false">
      <c r="A10" s="24" t="s">
        <v>96</v>
      </c>
      <c r="B10" s="25" t="s">
        <v>97</v>
      </c>
      <c r="C10" s="25" t="s">
        <v>70</v>
      </c>
      <c r="D10" s="25" t="s">
        <v>87</v>
      </c>
      <c r="E10" s="25" t="n">
        <v>71</v>
      </c>
      <c r="F10" s="25" t="n">
        <v>31</v>
      </c>
      <c r="G10" s="25" t="n">
        <v>21</v>
      </c>
      <c r="H10" s="25" t="n">
        <v>18</v>
      </c>
      <c r="I10" s="25" t="n">
        <v>15</v>
      </c>
      <c r="J10" s="25" t="n">
        <v>10</v>
      </c>
      <c r="K10" s="25" t="n">
        <v>3</v>
      </c>
      <c r="L10" s="25" t="n">
        <v>4</v>
      </c>
      <c r="M10" s="26" t="n">
        <f aca="false">IFERROR(SUMPRODUCT(Varsayımlar!$B$6:$G$6,G10:L10)/E10,0)</f>
        <v>1421.12676056338</v>
      </c>
      <c r="N10" s="27" t="n">
        <v>0.776</v>
      </c>
      <c r="O10" s="25" t="n">
        <v>69</v>
      </c>
    </row>
    <row r="11" customFormat="false" ht="15" hidden="false" customHeight="false" outlineLevel="0" collapsed="false">
      <c r="A11" s="24" t="s">
        <v>98</v>
      </c>
      <c r="B11" s="25" t="s">
        <v>99</v>
      </c>
      <c r="C11" s="25" t="s">
        <v>68</v>
      </c>
      <c r="D11" s="25" t="s">
        <v>100</v>
      </c>
      <c r="E11" s="25" t="n">
        <v>243</v>
      </c>
      <c r="F11" s="25" t="n">
        <v>50</v>
      </c>
      <c r="G11" s="25" t="n">
        <v>52</v>
      </c>
      <c r="H11" s="25" t="n">
        <v>65</v>
      </c>
      <c r="I11" s="25" t="n">
        <v>53</v>
      </c>
      <c r="J11" s="25" t="n">
        <v>39</v>
      </c>
      <c r="K11" s="25" t="n">
        <v>16</v>
      </c>
      <c r="L11" s="25" t="n">
        <v>18</v>
      </c>
      <c r="M11" s="26" t="n">
        <f aca="false">IFERROR(SUMPRODUCT(Varsayımlar!$B$6:$G$6,G11:L11)/E11,0)</f>
        <v>1530.86419753086</v>
      </c>
      <c r="N11" s="27" t="n">
        <v>0.807</v>
      </c>
      <c r="O11" s="25" t="n">
        <v>238</v>
      </c>
    </row>
    <row r="12" customFormat="false" ht="15" hidden="false" customHeight="false" outlineLevel="0" collapsed="false">
      <c r="A12" s="24" t="s">
        <v>101</v>
      </c>
      <c r="B12" s="25" t="s">
        <v>102</v>
      </c>
      <c r="C12" s="25" t="s">
        <v>69</v>
      </c>
      <c r="D12" s="25" t="s">
        <v>100</v>
      </c>
      <c r="E12" s="25" t="n">
        <v>93</v>
      </c>
      <c r="F12" s="25" t="n">
        <v>37</v>
      </c>
      <c r="G12" s="25" t="n">
        <v>24</v>
      </c>
      <c r="H12" s="25" t="n">
        <v>22</v>
      </c>
      <c r="I12" s="25" t="n">
        <v>23</v>
      </c>
      <c r="J12" s="25" t="n">
        <v>13</v>
      </c>
      <c r="K12" s="25" t="n">
        <v>4</v>
      </c>
      <c r="L12" s="25" t="n">
        <v>7</v>
      </c>
      <c r="M12" s="26" t="n">
        <f aca="false">IFERROR(SUMPRODUCT(Varsayımlar!$B$6:$G$6,G12:L12)/E12,0)</f>
        <v>1456.98924731183</v>
      </c>
      <c r="N12" s="27" t="n">
        <v>0.787</v>
      </c>
      <c r="O12" s="25" t="n">
        <v>95</v>
      </c>
    </row>
    <row r="13" customFormat="false" ht="15" hidden="false" customHeight="false" outlineLevel="0" collapsed="false">
      <c r="A13" s="24" t="s">
        <v>103</v>
      </c>
      <c r="B13" s="25" t="s">
        <v>104</v>
      </c>
      <c r="C13" s="25" t="s">
        <v>69</v>
      </c>
      <c r="D13" s="25" t="s">
        <v>100</v>
      </c>
      <c r="E13" s="25" t="n">
        <v>82</v>
      </c>
      <c r="F13" s="25" t="n">
        <v>33</v>
      </c>
      <c r="G13" s="25" t="n">
        <v>28</v>
      </c>
      <c r="H13" s="25" t="n">
        <v>15</v>
      </c>
      <c r="I13" s="25" t="n">
        <v>18</v>
      </c>
      <c r="J13" s="25" t="n">
        <v>10</v>
      </c>
      <c r="K13" s="25" t="n">
        <v>5</v>
      </c>
      <c r="L13" s="25" t="n">
        <v>6</v>
      </c>
      <c r="M13" s="26" t="n">
        <f aca="false">IFERROR(SUMPRODUCT(Varsayımlar!$B$6:$G$6,G13:L13)/E13,0)</f>
        <v>1451.21951219512</v>
      </c>
      <c r="N13" s="27" t="n">
        <v>0.788</v>
      </c>
      <c r="O13" s="25" t="n">
        <v>80</v>
      </c>
    </row>
    <row r="14" customFormat="false" ht="15" hidden="false" customHeight="false" outlineLevel="0" collapsed="false">
      <c r="A14" s="24" t="s">
        <v>105</v>
      </c>
      <c r="B14" s="25" t="s">
        <v>106</v>
      </c>
      <c r="C14" s="25" t="s">
        <v>70</v>
      </c>
      <c r="D14" s="25" t="s">
        <v>100</v>
      </c>
      <c r="E14" s="25" t="n">
        <v>60</v>
      </c>
      <c r="F14" s="25" t="n">
        <v>20</v>
      </c>
      <c r="G14" s="25" t="n">
        <v>22</v>
      </c>
      <c r="H14" s="25" t="n">
        <v>12</v>
      </c>
      <c r="I14" s="25" t="n">
        <v>11</v>
      </c>
      <c r="J14" s="25" t="n">
        <v>9</v>
      </c>
      <c r="K14" s="25" t="n">
        <v>3</v>
      </c>
      <c r="L14" s="25" t="n">
        <v>3</v>
      </c>
      <c r="M14" s="26" t="n">
        <f aca="false">IFERROR(SUMPRODUCT(Varsayımlar!$B$6:$G$6,G14:L14)/E14,0)</f>
        <v>1420</v>
      </c>
      <c r="N14" s="27" t="n">
        <v>0.774</v>
      </c>
      <c r="O14" s="25" t="n">
        <v>65</v>
      </c>
    </row>
    <row r="15" customFormat="false" ht="15" hidden="false" customHeight="false" outlineLevel="0" collapsed="false">
      <c r="A15" s="24" t="s">
        <v>107</v>
      </c>
      <c r="B15" s="25" t="s">
        <v>108</v>
      </c>
      <c r="C15" s="25" t="s">
        <v>68</v>
      </c>
      <c r="D15" s="25" t="s">
        <v>109</v>
      </c>
      <c r="E15" s="25" t="n">
        <v>179</v>
      </c>
      <c r="F15" s="25" t="n">
        <v>60</v>
      </c>
      <c r="G15" s="25" t="n">
        <v>49</v>
      </c>
      <c r="H15" s="25" t="n">
        <v>44</v>
      </c>
      <c r="I15" s="25" t="n">
        <v>37</v>
      </c>
      <c r="J15" s="25" t="n">
        <v>25</v>
      </c>
      <c r="K15" s="25" t="n">
        <v>11</v>
      </c>
      <c r="L15" s="25" t="n">
        <v>13</v>
      </c>
      <c r="M15" s="26" t="n">
        <f aca="false">IFERROR(SUMPRODUCT(Varsayımlar!$B$6:$G$6,G15:L15)/E15,0)</f>
        <v>1479.88826815642</v>
      </c>
      <c r="N15" s="27" t="n">
        <v>0.796</v>
      </c>
      <c r="O15" s="25" t="n">
        <v>164</v>
      </c>
    </row>
    <row r="16" customFormat="false" ht="15" hidden="false" customHeight="false" outlineLevel="0" collapsed="false">
      <c r="A16" s="24" t="s">
        <v>110</v>
      </c>
      <c r="B16" s="25" t="s">
        <v>111</v>
      </c>
      <c r="C16" s="25" t="s">
        <v>69</v>
      </c>
      <c r="D16" s="25" t="s">
        <v>109</v>
      </c>
      <c r="E16" s="25" t="n">
        <v>78</v>
      </c>
      <c r="F16" s="25" t="n">
        <v>32</v>
      </c>
      <c r="G16" s="25" t="n">
        <v>17</v>
      </c>
      <c r="H16" s="25" t="n">
        <v>20</v>
      </c>
      <c r="I16" s="25" t="n">
        <v>18</v>
      </c>
      <c r="J16" s="25" t="n">
        <v>12</v>
      </c>
      <c r="K16" s="25" t="n">
        <v>4</v>
      </c>
      <c r="L16" s="25" t="n">
        <v>7</v>
      </c>
      <c r="M16" s="26" t="n">
        <f aca="false">IFERROR(SUMPRODUCT(Varsayımlar!$B$6:$G$6,G16:L16)/E16,0)</f>
        <v>1503.84615384615</v>
      </c>
      <c r="N16" s="27" t="n">
        <v>0.787</v>
      </c>
      <c r="O16" s="25" t="n">
        <v>76</v>
      </c>
    </row>
    <row r="17" customFormat="false" ht="15" hidden="false" customHeight="false" outlineLevel="0" collapsed="false">
      <c r="A17" s="24" t="s">
        <v>112</v>
      </c>
      <c r="B17" s="25" t="s">
        <v>113</v>
      </c>
      <c r="C17" s="25" t="s">
        <v>69</v>
      </c>
      <c r="D17" s="25" t="s">
        <v>109</v>
      </c>
      <c r="E17" s="25" t="n">
        <v>103</v>
      </c>
      <c r="F17" s="25" t="n">
        <v>28</v>
      </c>
      <c r="G17" s="25" t="n">
        <v>33</v>
      </c>
      <c r="H17" s="25" t="n">
        <v>23</v>
      </c>
      <c r="I17" s="25" t="n">
        <v>23</v>
      </c>
      <c r="J17" s="25" t="n">
        <v>11</v>
      </c>
      <c r="K17" s="25" t="n">
        <v>5</v>
      </c>
      <c r="L17" s="25" t="n">
        <v>8</v>
      </c>
      <c r="M17" s="26" t="n">
        <f aca="false">IFERROR(SUMPRODUCT(Varsayımlar!$B$6:$G$6,G17:L17)/E17,0)</f>
        <v>1413.59223300971</v>
      </c>
      <c r="N17" s="27" t="n">
        <v>0.789</v>
      </c>
      <c r="O17" s="25" t="n">
        <v>108</v>
      </c>
    </row>
    <row r="18" customFormat="false" ht="15" hidden="false" customHeight="false" outlineLevel="0" collapsed="false">
      <c r="A18" s="24" t="s">
        <v>114</v>
      </c>
      <c r="B18" s="25" t="s">
        <v>115</v>
      </c>
      <c r="C18" s="25" t="s">
        <v>70</v>
      </c>
      <c r="D18" s="25" t="s">
        <v>109</v>
      </c>
      <c r="E18" s="25" t="n">
        <v>26</v>
      </c>
      <c r="F18" s="25" t="n">
        <v>7</v>
      </c>
      <c r="G18" s="25" t="n">
        <v>11</v>
      </c>
      <c r="H18" s="25" t="n">
        <v>4</v>
      </c>
      <c r="I18" s="25" t="n">
        <v>4</v>
      </c>
      <c r="J18" s="25" t="n">
        <v>3</v>
      </c>
      <c r="K18" s="25" t="n">
        <v>2</v>
      </c>
      <c r="L18" s="25" t="n">
        <v>2</v>
      </c>
      <c r="M18" s="26" t="n">
        <f aca="false">IFERROR(SUMPRODUCT(Varsayımlar!$B$6:$G$6,G18:L18)/E18,0)</f>
        <v>1442.30769230769</v>
      </c>
      <c r="N18" s="27" t="n">
        <v>0.775</v>
      </c>
      <c r="O18" s="25" t="n">
        <v>30</v>
      </c>
    </row>
    <row r="19" customFormat="false" ht="15" hidden="false" customHeight="false" outlineLevel="0" collapsed="false">
      <c r="A19" s="24" t="s">
        <v>116</v>
      </c>
      <c r="B19" s="25" t="s">
        <v>117</v>
      </c>
      <c r="C19" s="25" t="s">
        <v>68</v>
      </c>
      <c r="D19" s="25" t="s">
        <v>118</v>
      </c>
      <c r="E19" s="25" t="n">
        <v>138</v>
      </c>
      <c r="F19" s="25" t="n">
        <v>44</v>
      </c>
      <c r="G19" s="25" t="n">
        <v>45</v>
      </c>
      <c r="H19" s="25" t="n">
        <v>28</v>
      </c>
      <c r="I19" s="25" t="n">
        <v>33</v>
      </c>
      <c r="J19" s="25" t="n">
        <v>15</v>
      </c>
      <c r="K19" s="25" t="n">
        <v>7</v>
      </c>
      <c r="L19" s="25" t="n">
        <v>10</v>
      </c>
      <c r="M19" s="26" t="n">
        <f aca="false">IFERROR(SUMPRODUCT(Varsayımlar!$B$6:$G$6,G19:L19)/E19,0)</f>
        <v>1422.46376811594</v>
      </c>
      <c r="N19" s="27" t="n">
        <v>0.799</v>
      </c>
      <c r="O19" s="25" t="n">
        <v>132</v>
      </c>
    </row>
    <row r="20" customFormat="false" ht="15" hidden="false" customHeight="false" outlineLevel="0" collapsed="false">
      <c r="A20" s="24" t="s">
        <v>119</v>
      </c>
      <c r="B20" s="25" t="s">
        <v>120</v>
      </c>
      <c r="C20" s="25" t="s">
        <v>69</v>
      </c>
      <c r="D20" s="25" t="s">
        <v>118</v>
      </c>
      <c r="E20" s="25" t="n">
        <v>79</v>
      </c>
      <c r="F20" s="25" t="n">
        <v>33</v>
      </c>
      <c r="G20" s="25" t="n">
        <v>23</v>
      </c>
      <c r="H20" s="25" t="n">
        <v>17</v>
      </c>
      <c r="I20" s="25" t="n">
        <v>14</v>
      </c>
      <c r="J20" s="25" t="n">
        <v>14</v>
      </c>
      <c r="K20" s="25" t="n">
        <v>4</v>
      </c>
      <c r="L20" s="25" t="n">
        <v>7</v>
      </c>
      <c r="M20" s="26" t="n">
        <f aca="false">IFERROR(SUMPRODUCT(Varsayımlar!$B$6:$G$6,G20:L20)/E20,0)</f>
        <v>1491.13924050633</v>
      </c>
      <c r="N20" s="27" t="n">
        <v>0.787</v>
      </c>
      <c r="O20" s="25" t="n">
        <v>84</v>
      </c>
    </row>
    <row r="21" customFormat="false" ht="15" hidden="false" customHeight="false" outlineLevel="0" collapsed="false">
      <c r="A21" s="24" t="s">
        <v>121</v>
      </c>
      <c r="B21" s="25" t="s">
        <v>122</v>
      </c>
      <c r="C21" s="25" t="s">
        <v>69</v>
      </c>
      <c r="D21" s="25" t="s">
        <v>118</v>
      </c>
      <c r="E21" s="25" t="n">
        <v>81</v>
      </c>
      <c r="F21" s="25" t="n">
        <v>36</v>
      </c>
      <c r="G21" s="25" t="n">
        <v>21</v>
      </c>
      <c r="H21" s="25" t="n">
        <v>17</v>
      </c>
      <c r="I21" s="25" t="n">
        <v>16</v>
      </c>
      <c r="J21" s="25" t="n">
        <v>14</v>
      </c>
      <c r="K21" s="25" t="n">
        <v>5</v>
      </c>
      <c r="L21" s="25" t="n">
        <v>8</v>
      </c>
      <c r="M21" s="26" t="n">
        <f aca="false">IFERROR(SUMPRODUCT(Varsayımlar!$B$6:$G$6,G21:L21)/E21,0)</f>
        <v>1534.56790123457</v>
      </c>
      <c r="N21" s="27" t="n">
        <v>0.788</v>
      </c>
      <c r="O21" s="25" t="n">
        <v>95</v>
      </c>
    </row>
    <row r="22" customFormat="false" ht="15" hidden="false" customHeight="false" outlineLevel="0" collapsed="false">
      <c r="A22" s="24" t="s">
        <v>123</v>
      </c>
      <c r="B22" s="25" t="s">
        <v>124</v>
      </c>
      <c r="C22" s="25" t="s">
        <v>70</v>
      </c>
      <c r="D22" s="25" t="s">
        <v>118</v>
      </c>
      <c r="E22" s="25" t="n">
        <v>39</v>
      </c>
      <c r="F22" s="25" t="n">
        <v>11</v>
      </c>
      <c r="G22" s="25" t="n">
        <v>12</v>
      </c>
      <c r="H22" s="25" t="n">
        <v>7</v>
      </c>
      <c r="I22" s="25" t="n">
        <v>9</v>
      </c>
      <c r="J22" s="25" t="n">
        <v>6</v>
      </c>
      <c r="K22" s="25" t="n">
        <v>2</v>
      </c>
      <c r="L22" s="25" t="n">
        <v>3</v>
      </c>
      <c r="M22" s="26" t="n">
        <f aca="false">IFERROR(SUMPRODUCT(Varsayımlar!$B$6:$G$6,G22:L22)/E22,0)</f>
        <v>1476.92307692308</v>
      </c>
      <c r="N22" s="27" t="n">
        <v>0.776</v>
      </c>
      <c r="O22" s="25" t="n">
        <v>39</v>
      </c>
    </row>
    <row r="23" customFormat="false" ht="15" hidden="false" customHeight="false" outlineLevel="0" collapsed="false">
      <c r="A23" s="24" t="s">
        <v>125</v>
      </c>
      <c r="B23" s="25" t="s">
        <v>126</v>
      </c>
      <c r="C23" s="25" t="s">
        <v>68</v>
      </c>
      <c r="D23" s="25" t="s">
        <v>127</v>
      </c>
      <c r="E23" s="25" t="n">
        <v>136</v>
      </c>
      <c r="F23" s="25" t="n">
        <v>55</v>
      </c>
      <c r="G23" s="25" t="n">
        <v>32</v>
      </c>
      <c r="H23" s="25" t="n">
        <v>36</v>
      </c>
      <c r="I23" s="25" t="n">
        <v>23</v>
      </c>
      <c r="J23" s="25" t="n">
        <v>23</v>
      </c>
      <c r="K23" s="25" t="n">
        <v>10</v>
      </c>
      <c r="L23" s="25" t="n">
        <v>12</v>
      </c>
      <c r="M23" s="26" t="n">
        <f aca="false">IFERROR(SUMPRODUCT(Varsayımlar!$B$6:$G$6,G23:L23)/E23,0)</f>
        <v>1544.85294117647</v>
      </c>
      <c r="N23" s="27" t="n">
        <v>0.798</v>
      </c>
      <c r="O23" s="25" t="n">
        <v>137</v>
      </c>
    </row>
    <row r="24" customFormat="false" ht="15" hidden="false" customHeight="false" outlineLevel="0" collapsed="false">
      <c r="A24" s="24" t="s">
        <v>128</v>
      </c>
      <c r="B24" s="25" t="s">
        <v>129</v>
      </c>
      <c r="C24" s="25" t="s">
        <v>69</v>
      </c>
      <c r="D24" s="25" t="s">
        <v>127</v>
      </c>
      <c r="E24" s="25" t="n">
        <v>82</v>
      </c>
      <c r="F24" s="25" t="n">
        <v>36</v>
      </c>
      <c r="G24" s="25" t="n">
        <v>20</v>
      </c>
      <c r="H24" s="25" t="n">
        <v>24</v>
      </c>
      <c r="I24" s="25" t="n">
        <v>14</v>
      </c>
      <c r="J24" s="25" t="n">
        <v>13</v>
      </c>
      <c r="K24" s="25" t="n">
        <v>3</v>
      </c>
      <c r="L24" s="25" t="n">
        <v>8</v>
      </c>
      <c r="M24" s="26" t="n">
        <f aca="false">IFERROR(SUMPRODUCT(Varsayımlar!$B$6:$G$6,G24:L24)/E24,0)</f>
        <v>1450</v>
      </c>
      <c r="N24" s="27" t="n">
        <v>0.785</v>
      </c>
      <c r="O24" s="25" t="n">
        <v>91</v>
      </c>
    </row>
    <row r="25" customFormat="false" ht="15" hidden="false" customHeight="false" outlineLevel="0" collapsed="false">
      <c r="A25" s="24" t="s">
        <v>130</v>
      </c>
      <c r="B25" s="25" t="s">
        <v>131</v>
      </c>
      <c r="C25" s="25" t="s">
        <v>69</v>
      </c>
      <c r="D25" s="25" t="s">
        <v>127</v>
      </c>
      <c r="E25" s="25" t="n">
        <v>55</v>
      </c>
      <c r="F25" s="25" t="n">
        <v>19</v>
      </c>
      <c r="G25" s="25" t="n">
        <v>18</v>
      </c>
      <c r="H25" s="25" t="n">
        <v>15</v>
      </c>
      <c r="I25" s="25" t="n">
        <v>8</v>
      </c>
      <c r="J25" s="25" t="n">
        <v>8</v>
      </c>
      <c r="K25" s="25" t="n">
        <v>3</v>
      </c>
      <c r="L25" s="25" t="n">
        <v>3</v>
      </c>
      <c r="M25" s="26" t="n">
        <f aca="false">IFERROR(SUMPRODUCT(Varsayımlar!$B$6:$G$6,G25:L25)/E25,0)</f>
        <v>1421.81818181818</v>
      </c>
      <c r="N25" s="27" t="n">
        <v>0.785</v>
      </c>
      <c r="O25" s="25" t="n">
        <v>56</v>
      </c>
    </row>
    <row r="26" customFormat="false" ht="15" hidden="false" customHeight="false" outlineLevel="0" collapsed="false">
      <c r="A26" s="24" t="s">
        <v>132</v>
      </c>
      <c r="B26" s="25" t="s">
        <v>133</v>
      </c>
      <c r="C26" s="25" t="s">
        <v>68</v>
      </c>
      <c r="D26" s="25" t="s">
        <v>134</v>
      </c>
      <c r="E26" s="25" t="n">
        <v>123</v>
      </c>
      <c r="F26" s="25" t="n">
        <v>50</v>
      </c>
      <c r="G26" s="25" t="n">
        <v>47</v>
      </c>
      <c r="H26" s="25" t="n">
        <v>32</v>
      </c>
      <c r="I26" s="25" t="n">
        <v>17</v>
      </c>
      <c r="J26" s="25" t="n">
        <v>14</v>
      </c>
      <c r="K26" s="25" t="n">
        <v>6</v>
      </c>
      <c r="L26" s="25" t="n">
        <v>7</v>
      </c>
      <c r="M26" s="26" t="n">
        <f aca="false">IFERROR(SUMPRODUCT(Varsayımlar!$B$6:$G$6,G26:L26)/E26,0)</f>
        <v>1360.9756097561</v>
      </c>
      <c r="N26" s="27" t="n">
        <v>0.797</v>
      </c>
      <c r="O26" s="25" t="n">
        <v>123</v>
      </c>
    </row>
    <row r="27" customFormat="false" ht="15" hidden="false" customHeight="false" outlineLevel="0" collapsed="false">
      <c r="A27" s="24" t="s">
        <v>135</v>
      </c>
      <c r="B27" s="25" t="s">
        <v>136</v>
      </c>
      <c r="C27" s="25" t="s">
        <v>69</v>
      </c>
      <c r="D27" s="25" t="s">
        <v>134</v>
      </c>
      <c r="E27" s="25" t="n">
        <v>92</v>
      </c>
      <c r="F27" s="25" t="n">
        <v>36</v>
      </c>
      <c r="G27" s="25" t="n">
        <v>31</v>
      </c>
      <c r="H27" s="25" t="n">
        <v>20</v>
      </c>
      <c r="I27" s="25" t="n">
        <v>21</v>
      </c>
      <c r="J27" s="25" t="n">
        <v>10</v>
      </c>
      <c r="K27" s="25" t="n">
        <v>5</v>
      </c>
      <c r="L27" s="25" t="n">
        <v>5</v>
      </c>
      <c r="M27" s="26" t="n">
        <f aca="false">IFERROR(SUMPRODUCT(Varsayımlar!$B$6:$G$6,G27:L27)/E27,0)</f>
        <v>1411.95652173913</v>
      </c>
      <c r="N27" s="27" t="n">
        <v>0.789</v>
      </c>
      <c r="O27" s="25" t="n">
        <v>82</v>
      </c>
    </row>
    <row r="28" customFormat="false" ht="15" hidden="false" customHeight="false" outlineLevel="0" collapsed="false">
      <c r="A28" s="24" t="s">
        <v>137</v>
      </c>
      <c r="B28" s="25" t="s">
        <v>138</v>
      </c>
      <c r="C28" s="25" t="s">
        <v>70</v>
      </c>
      <c r="D28" s="25" t="s">
        <v>134</v>
      </c>
      <c r="E28" s="25" t="n">
        <v>32</v>
      </c>
      <c r="F28" s="25" t="n">
        <v>12</v>
      </c>
      <c r="G28" s="25" t="n">
        <v>9</v>
      </c>
      <c r="H28" s="25" t="n">
        <v>7</v>
      </c>
      <c r="I28" s="25" t="n">
        <v>7</v>
      </c>
      <c r="J28" s="25" t="n">
        <v>5</v>
      </c>
      <c r="K28" s="25" t="n">
        <v>2</v>
      </c>
      <c r="L28" s="25" t="n">
        <v>2</v>
      </c>
      <c r="M28" s="26" t="n">
        <f aca="false">IFERROR(SUMPRODUCT(Varsayımlar!$B$6:$G$6,G28:L28)/E28,0)</f>
        <v>1496.875</v>
      </c>
      <c r="N28" s="27" t="n">
        <v>0.77</v>
      </c>
      <c r="O28" s="25" t="n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0"/>
    <col collapsed="false" customWidth="true" hidden="false" outlineLevel="0" max="5" min="4" style="0" width="10"/>
    <col collapsed="false" customWidth="true" hidden="false" outlineLevel="0" max="7" min="7" style="0" width="10"/>
    <col collapsed="false" customWidth="true" hidden="false" outlineLevel="0" max="8" min="8" style="0" width="14"/>
  </cols>
  <sheetData>
    <row r="1" customFormat="false" ht="19.7" hidden="false" customHeight="false" outlineLevel="0" collapsed="false">
      <c r="A1" s="1" t="s">
        <v>139</v>
      </c>
    </row>
    <row r="2" customFormat="false" ht="15" hidden="false" customHeight="false" outlineLevel="0" collapsed="false">
      <c r="A2" s="2" t="s">
        <v>140</v>
      </c>
    </row>
    <row r="4" customFormat="false" ht="15" hidden="false" customHeight="false" outlineLevel="0" collapsed="false">
      <c r="A4" s="11" t="s">
        <v>141</v>
      </c>
      <c r="D4" s="11" t="s">
        <v>142</v>
      </c>
      <c r="G4" s="11" t="s">
        <v>143</v>
      </c>
    </row>
    <row r="5" customFormat="false" ht="15" hidden="false" customHeight="false" outlineLevel="0" collapsed="false">
      <c r="A5" s="23" t="s">
        <v>144</v>
      </c>
      <c r="B5" s="23" t="s">
        <v>145</v>
      </c>
      <c r="D5" s="23" t="s">
        <v>146</v>
      </c>
      <c r="E5" s="23" t="s">
        <v>145</v>
      </c>
      <c r="G5" s="23" t="s">
        <v>78</v>
      </c>
      <c r="H5" s="23" t="s">
        <v>147</v>
      </c>
    </row>
    <row r="6" customFormat="false" ht="15" hidden="false" customHeight="false" outlineLevel="0" collapsed="false">
      <c r="A6" s="28" t="s">
        <v>148</v>
      </c>
      <c r="B6" s="29" t="n">
        <v>0.654</v>
      </c>
      <c r="D6" s="28" t="s">
        <v>149</v>
      </c>
      <c r="E6" s="29" t="n">
        <v>0.888</v>
      </c>
      <c r="G6" s="28" t="s">
        <v>85</v>
      </c>
      <c r="H6" s="30" t="n">
        <v>61.3</v>
      </c>
    </row>
    <row r="7" customFormat="false" ht="15" hidden="false" customHeight="false" outlineLevel="0" collapsed="false">
      <c r="A7" s="28" t="s">
        <v>150</v>
      </c>
      <c r="B7" s="29" t="n">
        <v>0.65</v>
      </c>
      <c r="D7" s="28" t="s">
        <v>151</v>
      </c>
      <c r="E7" s="29" t="n">
        <v>0.884</v>
      </c>
      <c r="G7" s="28" t="s">
        <v>88</v>
      </c>
      <c r="H7" s="30" t="n">
        <v>60.8</v>
      </c>
    </row>
    <row r="8" customFormat="false" ht="15" hidden="false" customHeight="false" outlineLevel="0" collapsed="false">
      <c r="A8" s="28" t="s">
        <v>152</v>
      </c>
      <c r="B8" s="29" t="n">
        <v>0.805</v>
      </c>
      <c r="D8" s="28" t="s">
        <v>153</v>
      </c>
      <c r="E8" s="29" t="n">
        <v>0.891</v>
      </c>
      <c r="G8" s="28" t="s">
        <v>90</v>
      </c>
      <c r="H8" s="30" t="n">
        <v>26.3</v>
      </c>
    </row>
    <row r="9" customFormat="false" ht="15" hidden="false" customHeight="false" outlineLevel="0" collapsed="false">
      <c r="A9" s="28" t="s">
        <v>154</v>
      </c>
      <c r="B9" s="29" t="n">
        <v>0.768</v>
      </c>
      <c r="D9" s="28" t="s">
        <v>155</v>
      </c>
      <c r="E9" s="29" t="n">
        <v>0.885</v>
      </c>
      <c r="G9" s="28" t="s">
        <v>92</v>
      </c>
      <c r="H9" s="30" t="n">
        <v>26</v>
      </c>
    </row>
    <row r="10" customFormat="false" ht="15" hidden="false" customHeight="false" outlineLevel="0" collapsed="false">
      <c r="A10" s="28" t="s">
        <v>156</v>
      </c>
      <c r="B10" s="29" t="n">
        <v>1.032</v>
      </c>
      <c r="D10" s="28" t="s">
        <v>157</v>
      </c>
      <c r="E10" s="29" t="n">
        <v>1.203</v>
      </c>
      <c r="G10" s="28" t="s">
        <v>94</v>
      </c>
      <c r="H10" s="30" t="n">
        <v>26.2</v>
      </c>
    </row>
    <row r="11" customFormat="false" ht="15" hidden="false" customHeight="false" outlineLevel="0" collapsed="false">
      <c r="A11" s="28" t="s">
        <v>158</v>
      </c>
      <c r="B11" s="29" t="n">
        <v>1.63</v>
      </c>
      <c r="D11" s="28" t="s">
        <v>159</v>
      </c>
      <c r="E11" s="29" t="n">
        <v>1.209</v>
      </c>
      <c r="G11" s="28" t="s">
        <v>96</v>
      </c>
      <c r="H11" s="30" t="n">
        <v>15.5</v>
      </c>
    </row>
    <row r="12" customFormat="false" ht="15" hidden="false" customHeight="false" outlineLevel="0" collapsed="false">
      <c r="A12" s="31" t="s">
        <v>160</v>
      </c>
      <c r="B12" s="32" t="n">
        <v>1.624</v>
      </c>
      <c r="D12" s="28" t="s">
        <v>161</v>
      </c>
      <c r="E12" s="29" t="n">
        <v>1.043</v>
      </c>
      <c r="G12" s="28" t="s">
        <v>98</v>
      </c>
      <c r="H12" s="30" t="n">
        <v>78.3</v>
      </c>
    </row>
    <row r="13" customFormat="false" ht="15" hidden="false" customHeight="false" outlineLevel="0" collapsed="false">
      <c r="A13" s="28" t="s">
        <v>162</v>
      </c>
      <c r="B13" s="29" t="n">
        <v>1.665</v>
      </c>
      <c r="G13" s="28" t="s">
        <v>101</v>
      </c>
      <c r="H13" s="30" t="n">
        <v>26.3</v>
      </c>
    </row>
    <row r="14" customFormat="false" ht="15" hidden="false" customHeight="false" outlineLevel="0" collapsed="false">
      <c r="A14" s="28" t="s">
        <v>163</v>
      </c>
      <c r="B14" s="29" t="n">
        <v>0.959</v>
      </c>
      <c r="G14" s="28" t="s">
        <v>103</v>
      </c>
      <c r="H14" s="30" t="n">
        <v>26.3</v>
      </c>
    </row>
    <row r="15" customFormat="false" ht="15" hidden="false" customHeight="false" outlineLevel="0" collapsed="false">
      <c r="A15" s="33" t="s">
        <v>164</v>
      </c>
      <c r="B15" s="29" t="n">
        <v>0.766</v>
      </c>
      <c r="G15" s="28" t="s">
        <v>105</v>
      </c>
      <c r="H15" s="30" t="n">
        <v>15.5</v>
      </c>
    </row>
    <row r="16" customFormat="false" ht="15" hidden="false" customHeight="false" outlineLevel="0" collapsed="false">
      <c r="A16" s="28" t="s">
        <v>165</v>
      </c>
      <c r="B16" s="29" t="n">
        <v>0.776</v>
      </c>
      <c r="G16" s="28" t="s">
        <v>107</v>
      </c>
      <c r="H16" s="30" t="n">
        <v>61.3</v>
      </c>
    </row>
    <row r="17" customFormat="false" ht="15" hidden="false" customHeight="false" outlineLevel="0" collapsed="false">
      <c r="A17" s="28" t="s">
        <v>166</v>
      </c>
      <c r="B17" s="29" t="n">
        <v>0.646</v>
      </c>
      <c r="G17" s="28" t="s">
        <v>110</v>
      </c>
      <c r="H17" s="30" t="n">
        <v>26.4</v>
      </c>
    </row>
    <row r="18" customFormat="false" ht="15" hidden="false" customHeight="false" outlineLevel="0" collapsed="false">
      <c r="G18" s="28" t="s">
        <v>112</v>
      </c>
      <c r="H18" s="30" t="n">
        <v>26.3</v>
      </c>
    </row>
    <row r="19" customFormat="false" ht="15" hidden="false" customHeight="false" outlineLevel="0" collapsed="false">
      <c r="G19" s="28" t="s">
        <v>114</v>
      </c>
      <c r="H19" s="30" t="n">
        <v>15.5</v>
      </c>
    </row>
    <row r="20" customFormat="false" ht="15" hidden="false" customHeight="false" outlineLevel="0" collapsed="false">
      <c r="G20" s="28" t="s">
        <v>116</v>
      </c>
      <c r="H20" s="30" t="n">
        <v>61.4</v>
      </c>
    </row>
    <row r="21" customFormat="false" ht="15" hidden="false" customHeight="false" outlineLevel="0" collapsed="false">
      <c r="G21" s="28" t="s">
        <v>119</v>
      </c>
      <c r="H21" s="30" t="n">
        <v>26.3</v>
      </c>
    </row>
    <row r="22" customFormat="false" ht="15" hidden="false" customHeight="false" outlineLevel="0" collapsed="false">
      <c r="G22" s="28" t="s">
        <v>121</v>
      </c>
      <c r="H22" s="30" t="n">
        <v>26.3</v>
      </c>
    </row>
    <row r="23" customFormat="false" ht="15" hidden="false" customHeight="false" outlineLevel="0" collapsed="false">
      <c r="G23" s="28" t="s">
        <v>123</v>
      </c>
      <c r="H23" s="30" t="n">
        <v>15.5</v>
      </c>
    </row>
    <row r="24" customFormat="false" ht="15" hidden="false" customHeight="false" outlineLevel="0" collapsed="false">
      <c r="G24" s="28" t="s">
        <v>125</v>
      </c>
      <c r="H24" s="30" t="n">
        <v>78.8</v>
      </c>
    </row>
    <row r="25" customFormat="false" ht="15" hidden="false" customHeight="false" outlineLevel="0" collapsed="false">
      <c r="G25" s="28" t="s">
        <v>128</v>
      </c>
      <c r="H25" s="30" t="n">
        <v>26.1</v>
      </c>
    </row>
    <row r="26" customFormat="false" ht="15" hidden="false" customHeight="false" outlineLevel="0" collapsed="false">
      <c r="G26" s="28" t="s">
        <v>130</v>
      </c>
      <c r="H26" s="30" t="n">
        <v>26.1</v>
      </c>
    </row>
    <row r="27" customFormat="false" ht="15" hidden="false" customHeight="false" outlineLevel="0" collapsed="false">
      <c r="G27" s="28" t="s">
        <v>132</v>
      </c>
      <c r="H27" s="30" t="n">
        <v>61.3</v>
      </c>
    </row>
    <row r="28" customFormat="false" ht="15" hidden="false" customHeight="false" outlineLevel="0" collapsed="false">
      <c r="G28" s="28" t="s">
        <v>135</v>
      </c>
      <c r="H28" s="30" t="n">
        <v>26.4</v>
      </c>
    </row>
    <row r="29" customFormat="false" ht="15" hidden="false" customHeight="false" outlineLevel="0" collapsed="false">
      <c r="G29" s="28" t="s">
        <v>137</v>
      </c>
      <c r="H29" s="30" t="n">
        <v>15.6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3" min="2" style="0" width="10"/>
  </cols>
  <sheetData>
    <row r="1" customFormat="false" ht="19.7" hidden="false" customHeight="false" outlineLevel="0" collapsed="false">
      <c r="A1" s="1" t="s">
        <v>167</v>
      </c>
    </row>
    <row r="2" customFormat="false" ht="15" hidden="false" customHeight="false" outlineLevel="0" collapsed="false">
      <c r="A2" s="2" t="s">
        <v>168</v>
      </c>
    </row>
    <row r="4" customFormat="false" ht="15" hidden="false" customHeight="false" outlineLevel="0" collapsed="false">
      <c r="A4" s="23" t="s">
        <v>169</v>
      </c>
      <c r="B4" s="23" t="s">
        <v>170</v>
      </c>
      <c r="C4" s="23" t="s">
        <v>171</v>
      </c>
    </row>
    <row r="5" customFormat="false" ht="15" hidden="false" customHeight="false" outlineLevel="0" collapsed="false">
      <c r="A5" s="28" t="s">
        <v>172</v>
      </c>
      <c r="B5" s="28" t="n">
        <v>1507</v>
      </c>
      <c r="C5" s="34" t="n">
        <f aca="false">B5/$B$10</f>
        <v>0.202771797631862</v>
      </c>
    </row>
    <row r="6" customFormat="false" ht="15" hidden="false" customHeight="false" outlineLevel="0" collapsed="false">
      <c r="A6" s="28" t="s">
        <v>173</v>
      </c>
      <c r="B6" s="28" t="n">
        <v>1498</v>
      </c>
      <c r="C6" s="34" t="n">
        <f aca="false">B6/$B$10</f>
        <v>0.201560818083961</v>
      </c>
    </row>
    <row r="7" customFormat="false" ht="15" hidden="false" customHeight="false" outlineLevel="0" collapsed="false">
      <c r="A7" s="28" t="s">
        <v>174</v>
      </c>
      <c r="B7" s="28" t="n">
        <v>1479</v>
      </c>
      <c r="C7" s="34" t="n">
        <f aca="false">B7/$B$10</f>
        <v>0.199004305705059</v>
      </c>
    </row>
    <row r="8" customFormat="false" ht="15" hidden="false" customHeight="false" outlineLevel="0" collapsed="false">
      <c r="A8" s="28" t="s">
        <v>175</v>
      </c>
      <c r="B8" s="28" t="n">
        <v>1478</v>
      </c>
      <c r="C8" s="34" t="n">
        <f aca="false">B8/$B$10</f>
        <v>0.198869752421959</v>
      </c>
    </row>
    <row r="9" customFormat="false" ht="15" hidden="false" customHeight="false" outlineLevel="0" collapsed="false">
      <c r="A9" s="28" t="s">
        <v>176</v>
      </c>
      <c r="B9" s="28" t="n">
        <v>1470</v>
      </c>
      <c r="C9" s="34" t="n">
        <f aca="false">B9/$B$10</f>
        <v>0.197793326157158</v>
      </c>
    </row>
    <row r="10" customFormat="false" ht="15" hidden="false" customHeight="false" outlineLevel="0" collapsed="false">
      <c r="A10" s="3" t="s">
        <v>177</v>
      </c>
      <c r="B10" s="3" t="n">
        <f aca="false">SUM(B5:B9)</f>
        <v>7432</v>
      </c>
    </row>
    <row r="12" customFormat="false" ht="15" hidden="false" customHeight="false" outlineLevel="0" collapsed="false">
      <c r="A12" s="23" t="s">
        <v>178</v>
      </c>
      <c r="B12" s="23" t="s">
        <v>170</v>
      </c>
      <c r="C12" s="23" t="s">
        <v>171</v>
      </c>
    </row>
    <row r="13" customFormat="false" ht="15" hidden="false" customHeight="false" outlineLevel="0" collapsed="false">
      <c r="A13" s="28" t="s">
        <v>179</v>
      </c>
      <c r="B13" s="28" t="n">
        <v>4493</v>
      </c>
      <c r="C13" s="34" t="n">
        <f aca="false">B13/$B$16</f>
        <v>0.604547900968784</v>
      </c>
    </row>
    <row r="14" customFormat="false" ht="15" hidden="false" customHeight="false" outlineLevel="0" collapsed="false">
      <c r="A14" s="28" t="s">
        <v>180</v>
      </c>
      <c r="B14" s="28" t="n">
        <v>1500</v>
      </c>
      <c r="C14" s="34" t="n">
        <f aca="false">B14/$B$16</f>
        <v>0.201829924650161</v>
      </c>
    </row>
    <row r="15" customFormat="false" ht="15" hidden="false" customHeight="false" outlineLevel="0" collapsed="false">
      <c r="A15" s="28" t="s">
        <v>181</v>
      </c>
      <c r="B15" s="28" t="n">
        <v>1439</v>
      </c>
      <c r="C15" s="34" t="n">
        <f aca="false">B15/$B$16</f>
        <v>0.193622174381055</v>
      </c>
    </row>
    <row r="16" customFormat="false" ht="15" hidden="false" customHeight="false" outlineLevel="0" collapsed="false">
      <c r="A16" s="3" t="s">
        <v>177</v>
      </c>
      <c r="B16" s="3" t="n">
        <f aca="false">SUM(B13:B15)</f>
        <v>7432</v>
      </c>
    </row>
    <row r="18" customFormat="false" ht="15" hidden="false" customHeight="false" outlineLevel="0" collapsed="false">
      <c r="A18" s="3" t="s">
        <v>182</v>
      </c>
      <c r="B18" s="35" t="n">
        <f aca="false">B13/B16</f>
        <v>0.604547900968784</v>
      </c>
    </row>
    <row r="20" customFormat="false" ht="15" hidden="false" customHeight="false" outlineLevel="0" collapsed="false">
      <c r="A20" s="22" t="s">
        <v>183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9"/>
    <col collapsed="false" customWidth="true" hidden="false" outlineLevel="0" max="4" min="4" style="0" width="20"/>
    <col collapsed="false" customWidth="true" hidden="false" outlineLevel="0" max="5" min="5" style="0" width="12"/>
    <col collapsed="false" customWidth="true" hidden="false" outlineLevel="0" max="6" min="6" style="0" width="26"/>
    <col collapsed="false" customWidth="true" hidden="false" outlineLevel="0" max="8" min="8" style="0" width="12"/>
    <col collapsed="false" customWidth="true" hidden="false" outlineLevel="0" max="9" min="9" style="0" width="30"/>
  </cols>
  <sheetData>
    <row r="1" customFormat="false" ht="19.7" hidden="false" customHeight="false" outlineLevel="0" collapsed="false">
      <c r="A1" s="1" t="s">
        <v>184</v>
      </c>
    </row>
    <row r="2" customFormat="false" ht="15" hidden="false" customHeight="false" outlineLevel="0" collapsed="false">
      <c r="A2" s="2" t="s">
        <v>185</v>
      </c>
    </row>
    <row r="4" customFormat="false" ht="15" hidden="false" customHeight="false" outlineLevel="0" collapsed="false">
      <c r="A4" s="23" t="s">
        <v>186</v>
      </c>
      <c r="B4" s="23" t="s">
        <v>69</v>
      </c>
      <c r="C4" s="23" t="s">
        <v>187</v>
      </c>
      <c r="D4" s="23" t="s">
        <v>188</v>
      </c>
      <c r="E4" s="23" t="s">
        <v>189</v>
      </c>
      <c r="F4" s="23" t="s">
        <v>190</v>
      </c>
    </row>
    <row r="5" customFormat="false" ht="15" hidden="false" customHeight="false" outlineLevel="0" collapsed="false">
      <c r="A5" s="25" t="s">
        <v>3</v>
      </c>
      <c r="B5" s="25" t="s">
        <v>87</v>
      </c>
      <c r="C5" s="25" t="n">
        <v>25.4</v>
      </c>
      <c r="D5" s="25" t="n">
        <v>20</v>
      </c>
      <c r="E5" s="25" t="n">
        <v>0</v>
      </c>
      <c r="F5" s="25" t="s">
        <v>191</v>
      </c>
      <c r="H5" s="11" t="s">
        <v>192</v>
      </c>
    </row>
    <row r="6" customFormat="false" ht="15" hidden="false" customHeight="false" outlineLevel="0" collapsed="false">
      <c r="A6" s="25" t="s">
        <v>193</v>
      </c>
      <c r="B6" s="25" t="s">
        <v>87</v>
      </c>
      <c r="C6" s="25" t="n">
        <v>24.6</v>
      </c>
      <c r="D6" s="25" t="n">
        <v>19.1</v>
      </c>
      <c r="E6" s="25" t="n">
        <v>0.3</v>
      </c>
      <c r="F6" s="25" t="s">
        <v>191</v>
      </c>
      <c r="H6" s="23" t="s">
        <v>186</v>
      </c>
      <c r="I6" s="23" t="s">
        <v>194</v>
      </c>
    </row>
    <row r="7" customFormat="false" ht="15" hidden="false" customHeight="false" outlineLevel="0" collapsed="false">
      <c r="A7" s="25" t="s">
        <v>195</v>
      </c>
      <c r="B7" s="25" t="s">
        <v>87</v>
      </c>
      <c r="C7" s="25" t="n">
        <v>28.3</v>
      </c>
      <c r="D7" s="25" t="n">
        <v>17</v>
      </c>
      <c r="E7" s="25" t="n">
        <v>0</v>
      </c>
      <c r="F7" s="25" t="s">
        <v>191</v>
      </c>
      <c r="H7" s="28" t="s">
        <v>196</v>
      </c>
      <c r="I7" s="28" t="s">
        <v>197</v>
      </c>
    </row>
    <row r="8" customFormat="false" ht="15" hidden="false" customHeight="false" outlineLevel="0" collapsed="false">
      <c r="A8" s="25" t="s">
        <v>198</v>
      </c>
      <c r="B8" s="25" t="s">
        <v>87</v>
      </c>
      <c r="C8" s="25" t="n">
        <v>27.6</v>
      </c>
      <c r="D8" s="25" t="n">
        <v>21</v>
      </c>
      <c r="E8" s="25" t="n">
        <v>0</v>
      </c>
      <c r="F8" s="25" t="s">
        <v>191</v>
      </c>
      <c r="H8" s="28" t="s">
        <v>199</v>
      </c>
      <c r="I8" s="28" t="s">
        <v>200</v>
      </c>
    </row>
    <row r="9" customFormat="false" ht="15" hidden="false" customHeight="false" outlineLevel="0" collapsed="false">
      <c r="A9" s="25" t="s">
        <v>201</v>
      </c>
      <c r="B9" s="25" t="s">
        <v>87</v>
      </c>
      <c r="C9" s="25" t="n">
        <v>27.9</v>
      </c>
      <c r="D9" s="25" t="n">
        <v>21.6</v>
      </c>
      <c r="E9" s="25" t="n">
        <v>0</v>
      </c>
      <c r="F9" s="25" t="s">
        <v>191</v>
      </c>
      <c r="H9" s="28" t="s">
        <v>202</v>
      </c>
      <c r="I9" s="28" t="s">
        <v>203</v>
      </c>
    </row>
    <row r="10" customFormat="false" ht="15" hidden="false" customHeight="false" outlineLevel="0" collapsed="false">
      <c r="A10" s="25" t="s">
        <v>204</v>
      </c>
      <c r="B10" s="25" t="s">
        <v>87</v>
      </c>
      <c r="C10" s="25" t="n">
        <v>28.9</v>
      </c>
      <c r="D10" s="25" t="n">
        <v>20.4</v>
      </c>
      <c r="E10" s="25" t="n">
        <v>0</v>
      </c>
      <c r="F10" s="25" t="s">
        <v>191</v>
      </c>
      <c r="H10" s="28" t="s">
        <v>205</v>
      </c>
      <c r="I10" s="28" t="s">
        <v>206</v>
      </c>
    </row>
    <row r="11" customFormat="false" ht="15" hidden="false" customHeight="false" outlineLevel="0" collapsed="false">
      <c r="A11" s="25" t="s">
        <v>207</v>
      </c>
      <c r="B11" s="25" t="s">
        <v>87</v>
      </c>
      <c r="C11" s="25" t="n">
        <v>33.4</v>
      </c>
      <c r="D11" s="25" t="n">
        <v>21.1</v>
      </c>
      <c r="E11" s="25" t="n">
        <v>0</v>
      </c>
      <c r="F11" s="25" t="s">
        <v>191</v>
      </c>
      <c r="H11" s="28" t="s">
        <v>208</v>
      </c>
      <c r="I11" s="28" t="s">
        <v>209</v>
      </c>
    </row>
    <row r="12" customFormat="false" ht="15" hidden="false" customHeight="false" outlineLevel="0" collapsed="false">
      <c r="A12" s="25" t="s">
        <v>3</v>
      </c>
      <c r="B12" s="25" t="s">
        <v>100</v>
      </c>
      <c r="C12" s="25" t="n">
        <v>31</v>
      </c>
      <c r="D12" s="25" t="n">
        <v>25.9</v>
      </c>
      <c r="E12" s="25" t="n">
        <v>0</v>
      </c>
      <c r="F12" s="25" t="s">
        <v>191</v>
      </c>
      <c r="H12" s="28" t="s">
        <v>210</v>
      </c>
      <c r="I12" s="28" t="s">
        <v>211</v>
      </c>
    </row>
    <row r="13" customFormat="false" ht="15" hidden="false" customHeight="false" outlineLevel="0" collapsed="false">
      <c r="A13" s="25" t="s">
        <v>193</v>
      </c>
      <c r="B13" s="25" t="s">
        <v>100</v>
      </c>
      <c r="C13" s="25" t="n">
        <v>35.2</v>
      </c>
      <c r="D13" s="25" t="n">
        <v>26.3</v>
      </c>
      <c r="E13" s="25" t="n">
        <v>0</v>
      </c>
      <c r="F13" s="25" t="s">
        <v>191</v>
      </c>
      <c r="H13" s="28" t="s">
        <v>212</v>
      </c>
      <c r="I13" s="28" t="s">
        <v>213</v>
      </c>
    </row>
    <row r="14" customFormat="false" ht="15" hidden="false" customHeight="false" outlineLevel="0" collapsed="false">
      <c r="A14" s="25" t="s">
        <v>195</v>
      </c>
      <c r="B14" s="25" t="s">
        <v>100</v>
      </c>
      <c r="C14" s="25" t="n">
        <v>35.4</v>
      </c>
      <c r="D14" s="25" t="n">
        <v>27</v>
      </c>
      <c r="E14" s="25" t="n">
        <v>0</v>
      </c>
      <c r="F14" s="25" t="s">
        <v>191</v>
      </c>
      <c r="H14" s="28" t="s">
        <v>214</v>
      </c>
      <c r="I14" s="28" t="s">
        <v>215</v>
      </c>
    </row>
    <row r="15" customFormat="false" ht="15" hidden="false" customHeight="false" outlineLevel="0" collapsed="false">
      <c r="A15" s="25" t="s">
        <v>198</v>
      </c>
      <c r="B15" s="25" t="s">
        <v>100</v>
      </c>
      <c r="C15" s="25" t="n">
        <v>37.8</v>
      </c>
      <c r="D15" s="25" t="n">
        <v>27.8</v>
      </c>
      <c r="E15" s="25" t="n">
        <v>0</v>
      </c>
      <c r="F15" s="25" t="s">
        <v>191</v>
      </c>
      <c r="H15" s="28" t="s">
        <v>216</v>
      </c>
      <c r="I15" s="28" t="s">
        <v>217</v>
      </c>
    </row>
    <row r="16" customFormat="false" ht="15" hidden="false" customHeight="false" outlineLevel="0" collapsed="false">
      <c r="A16" s="25" t="s">
        <v>201</v>
      </c>
      <c r="B16" s="25" t="s">
        <v>100</v>
      </c>
      <c r="C16" s="25" t="n">
        <v>37.8</v>
      </c>
      <c r="D16" s="25" t="n">
        <v>27.6</v>
      </c>
      <c r="E16" s="25" t="n">
        <v>0</v>
      </c>
      <c r="F16" s="25" t="s">
        <v>191</v>
      </c>
      <c r="H16" s="28" t="s">
        <v>218</v>
      </c>
      <c r="I16" s="28" t="s">
        <v>219</v>
      </c>
    </row>
    <row r="17" customFormat="false" ht="15" hidden="false" customHeight="false" outlineLevel="0" collapsed="false">
      <c r="A17" s="25" t="s">
        <v>204</v>
      </c>
      <c r="B17" s="25" t="s">
        <v>100</v>
      </c>
      <c r="C17" s="25" t="n">
        <v>38.8</v>
      </c>
      <c r="D17" s="25" t="n">
        <v>28.3</v>
      </c>
      <c r="E17" s="25" t="n">
        <v>0</v>
      </c>
      <c r="F17" s="25" t="s">
        <v>191</v>
      </c>
      <c r="H17" s="28" t="s">
        <v>220</v>
      </c>
      <c r="I17" s="28" t="s">
        <v>221</v>
      </c>
    </row>
    <row r="18" customFormat="false" ht="15" hidden="false" customHeight="false" outlineLevel="0" collapsed="false">
      <c r="A18" s="25" t="s">
        <v>207</v>
      </c>
      <c r="B18" s="25" t="s">
        <v>100</v>
      </c>
      <c r="C18" s="25" t="n">
        <v>36.6</v>
      </c>
      <c r="D18" s="25" t="n">
        <v>23.8</v>
      </c>
      <c r="E18" s="25" t="n">
        <v>0</v>
      </c>
      <c r="F18" s="25" t="s">
        <v>191</v>
      </c>
      <c r="H18" s="31" t="s">
        <v>195</v>
      </c>
      <c r="I18" s="31" t="s">
        <v>222</v>
      </c>
    </row>
    <row r="19" customFormat="false" ht="15" hidden="false" customHeight="false" outlineLevel="0" collapsed="false">
      <c r="A19" s="25" t="s">
        <v>3</v>
      </c>
      <c r="B19" s="25" t="s">
        <v>109</v>
      </c>
      <c r="C19" s="25" t="n">
        <v>34.9</v>
      </c>
      <c r="D19" s="25" t="n">
        <v>23.1</v>
      </c>
      <c r="E19" s="25" t="n">
        <v>0</v>
      </c>
      <c r="F19" s="25" t="s">
        <v>191</v>
      </c>
      <c r="H19" s="28" t="s">
        <v>223</v>
      </c>
      <c r="I19" s="28" t="s">
        <v>224</v>
      </c>
    </row>
    <row r="20" customFormat="false" ht="15" hidden="false" customHeight="false" outlineLevel="0" collapsed="false">
      <c r="A20" s="25" t="s">
        <v>193</v>
      </c>
      <c r="B20" s="25" t="s">
        <v>109</v>
      </c>
      <c r="C20" s="25" t="n">
        <v>31.6</v>
      </c>
      <c r="D20" s="25" t="n">
        <v>22.2</v>
      </c>
      <c r="E20" s="25" t="n">
        <v>0</v>
      </c>
      <c r="F20" s="25" t="s">
        <v>191</v>
      </c>
      <c r="H20" s="28" t="s">
        <v>225</v>
      </c>
      <c r="I20" s="28" t="s">
        <v>226</v>
      </c>
    </row>
    <row r="21" customFormat="false" ht="15" hidden="false" customHeight="false" outlineLevel="0" collapsed="false">
      <c r="A21" s="25" t="s">
        <v>195</v>
      </c>
      <c r="B21" s="25" t="s">
        <v>109</v>
      </c>
      <c r="C21" s="25" t="n">
        <v>34.5</v>
      </c>
      <c r="D21" s="25" t="n">
        <v>21.6</v>
      </c>
      <c r="E21" s="25" t="n">
        <v>0</v>
      </c>
      <c r="F21" s="25" t="s">
        <v>191</v>
      </c>
    </row>
    <row r="22" customFormat="false" ht="15" hidden="false" customHeight="false" outlineLevel="0" collapsed="false">
      <c r="A22" s="25" t="s">
        <v>198</v>
      </c>
      <c r="B22" s="25" t="s">
        <v>109</v>
      </c>
      <c r="C22" s="25" t="n">
        <v>36.1</v>
      </c>
      <c r="D22" s="25" t="n">
        <v>22.9</v>
      </c>
      <c r="E22" s="25" t="n">
        <v>0</v>
      </c>
      <c r="F22" s="25" t="s">
        <v>191</v>
      </c>
    </row>
    <row r="23" customFormat="false" ht="15" hidden="false" customHeight="false" outlineLevel="0" collapsed="false">
      <c r="A23" s="25" t="s">
        <v>201</v>
      </c>
      <c r="B23" s="25" t="s">
        <v>109</v>
      </c>
      <c r="C23" s="25" t="n">
        <v>35.6</v>
      </c>
      <c r="D23" s="25" t="n">
        <v>24.3</v>
      </c>
      <c r="E23" s="25" t="n">
        <v>0</v>
      </c>
      <c r="F23" s="25" t="s">
        <v>191</v>
      </c>
    </row>
    <row r="24" customFormat="false" ht="15" hidden="false" customHeight="false" outlineLevel="0" collapsed="false">
      <c r="A24" s="25" t="s">
        <v>204</v>
      </c>
      <c r="B24" s="25" t="s">
        <v>109</v>
      </c>
      <c r="C24" s="25" t="n">
        <v>37</v>
      </c>
      <c r="D24" s="25" t="n">
        <v>23.4</v>
      </c>
      <c r="E24" s="25" t="n">
        <v>0</v>
      </c>
      <c r="F24" s="25" t="s">
        <v>191</v>
      </c>
    </row>
    <row r="25" customFormat="false" ht="15" hidden="false" customHeight="false" outlineLevel="0" collapsed="false">
      <c r="A25" s="25" t="s">
        <v>207</v>
      </c>
      <c r="B25" s="25" t="s">
        <v>109</v>
      </c>
      <c r="C25" s="25" t="n">
        <v>40.4</v>
      </c>
      <c r="D25" s="25" t="n">
        <v>22.3</v>
      </c>
      <c r="E25" s="25" t="n">
        <v>0</v>
      </c>
      <c r="F25" s="25" t="s">
        <v>191</v>
      </c>
    </row>
    <row r="26" customFormat="false" ht="15" hidden="false" customHeight="false" outlineLevel="0" collapsed="false">
      <c r="A26" s="25" t="s">
        <v>3</v>
      </c>
      <c r="B26" s="25" t="s">
        <v>118</v>
      </c>
      <c r="C26" s="25" t="n">
        <v>33</v>
      </c>
      <c r="D26" s="25" t="n">
        <v>19.2</v>
      </c>
      <c r="E26" s="25" t="n">
        <v>0</v>
      </c>
      <c r="F26" s="36" t="s">
        <v>227</v>
      </c>
    </row>
    <row r="27" customFormat="false" ht="15" hidden="false" customHeight="false" outlineLevel="0" collapsed="false">
      <c r="A27" s="25" t="s">
        <v>193</v>
      </c>
      <c r="B27" s="25" t="s">
        <v>118</v>
      </c>
      <c r="C27" s="25" t="n">
        <v>33.8</v>
      </c>
      <c r="D27" s="25" t="n">
        <v>17.4</v>
      </c>
      <c r="E27" s="25" t="n">
        <v>0</v>
      </c>
      <c r="F27" s="36" t="s">
        <v>227</v>
      </c>
    </row>
    <row r="28" customFormat="false" ht="15" hidden="false" customHeight="false" outlineLevel="0" collapsed="false">
      <c r="A28" s="25" t="s">
        <v>195</v>
      </c>
      <c r="B28" s="25" t="s">
        <v>118</v>
      </c>
      <c r="C28" s="25" t="n">
        <v>34.6</v>
      </c>
      <c r="D28" s="25" t="n">
        <v>18</v>
      </c>
      <c r="E28" s="25" t="n">
        <v>0</v>
      </c>
      <c r="F28" s="36" t="s">
        <v>227</v>
      </c>
    </row>
    <row r="29" customFormat="false" ht="15" hidden="false" customHeight="false" outlineLevel="0" collapsed="false">
      <c r="A29" s="25" t="s">
        <v>198</v>
      </c>
      <c r="B29" s="25" t="s">
        <v>118</v>
      </c>
      <c r="C29" s="25" t="n">
        <v>31.4</v>
      </c>
      <c r="D29" s="25" t="n">
        <v>18.6</v>
      </c>
      <c r="E29" s="25" t="n">
        <v>0</v>
      </c>
      <c r="F29" s="36" t="s">
        <v>227</v>
      </c>
    </row>
    <row r="30" customFormat="false" ht="15" hidden="false" customHeight="false" outlineLevel="0" collapsed="false">
      <c r="A30" s="25" t="s">
        <v>201</v>
      </c>
      <c r="B30" s="25" t="s">
        <v>118</v>
      </c>
      <c r="C30" s="25" t="n">
        <v>32.2</v>
      </c>
      <c r="D30" s="25" t="n">
        <v>19.2</v>
      </c>
      <c r="E30" s="25" t="n">
        <v>0</v>
      </c>
      <c r="F30" s="36" t="s">
        <v>227</v>
      </c>
    </row>
    <row r="31" customFormat="false" ht="15" hidden="false" customHeight="false" outlineLevel="0" collapsed="false">
      <c r="A31" s="25" t="s">
        <v>204</v>
      </c>
      <c r="B31" s="25" t="s">
        <v>118</v>
      </c>
      <c r="C31" s="25" t="n">
        <v>33</v>
      </c>
      <c r="D31" s="25" t="n">
        <v>17.4</v>
      </c>
      <c r="E31" s="25" t="n">
        <v>0</v>
      </c>
      <c r="F31" s="36" t="s">
        <v>227</v>
      </c>
    </row>
    <row r="32" customFormat="false" ht="15" hidden="false" customHeight="false" outlineLevel="0" collapsed="false">
      <c r="A32" s="25" t="s">
        <v>207</v>
      </c>
      <c r="B32" s="25" t="s">
        <v>118</v>
      </c>
      <c r="C32" s="25" t="n">
        <v>33.8</v>
      </c>
      <c r="D32" s="25" t="n">
        <v>18</v>
      </c>
      <c r="E32" s="25" t="n">
        <v>0</v>
      </c>
      <c r="F32" s="36" t="s">
        <v>227</v>
      </c>
    </row>
    <row r="33" customFormat="false" ht="15" hidden="false" customHeight="false" outlineLevel="0" collapsed="false">
      <c r="A33" s="25" t="s">
        <v>228</v>
      </c>
      <c r="B33" s="25" t="s">
        <v>118</v>
      </c>
      <c r="C33" s="25" t="n">
        <v>34.6</v>
      </c>
      <c r="D33" s="25" t="n">
        <v>18.6</v>
      </c>
      <c r="E33" s="25" t="n">
        <v>0</v>
      </c>
      <c r="F33" s="36" t="s">
        <v>227</v>
      </c>
    </row>
    <row r="34" customFormat="false" ht="15" hidden="false" customHeight="false" outlineLevel="0" collapsed="false">
      <c r="A34" s="25" t="s">
        <v>3</v>
      </c>
      <c r="B34" s="25" t="s">
        <v>127</v>
      </c>
      <c r="C34" s="25" t="n">
        <v>37.5</v>
      </c>
      <c r="D34" s="25" t="n">
        <v>26.2</v>
      </c>
      <c r="E34" s="25" t="n">
        <v>0</v>
      </c>
      <c r="F34" s="36" t="s">
        <v>227</v>
      </c>
    </row>
    <row r="35" customFormat="false" ht="15" hidden="false" customHeight="false" outlineLevel="0" collapsed="false">
      <c r="A35" s="25" t="s">
        <v>193</v>
      </c>
      <c r="B35" s="25" t="s">
        <v>127</v>
      </c>
      <c r="C35" s="25" t="n">
        <v>38.3</v>
      </c>
      <c r="D35" s="25" t="n">
        <v>24.4</v>
      </c>
      <c r="E35" s="25" t="n">
        <v>0</v>
      </c>
      <c r="F35" s="36" t="s">
        <v>227</v>
      </c>
    </row>
    <row r="36" customFormat="false" ht="15" hidden="false" customHeight="false" outlineLevel="0" collapsed="false">
      <c r="A36" s="25" t="s">
        <v>195</v>
      </c>
      <c r="B36" s="25" t="s">
        <v>127</v>
      </c>
      <c r="C36" s="25" t="n">
        <v>39.1</v>
      </c>
      <c r="D36" s="25" t="n">
        <v>25</v>
      </c>
      <c r="E36" s="25" t="n">
        <v>0</v>
      </c>
      <c r="F36" s="36" t="s">
        <v>227</v>
      </c>
    </row>
    <row r="37" customFormat="false" ht="15" hidden="false" customHeight="false" outlineLevel="0" collapsed="false">
      <c r="A37" s="25" t="s">
        <v>198</v>
      </c>
      <c r="B37" s="25" t="s">
        <v>127</v>
      </c>
      <c r="C37" s="25" t="n">
        <v>35.9</v>
      </c>
      <c r="D37" s="25" t="n">
        <v>25.6</v>
      </c>
      <c r="E37" s="25" t="n">
        <v>0</v>
      </c>
      <c r="F37" s="36" t="s">
        <v>227</v>
      </c>
    </row>
    <row r="38" customFormat="false" ht="15" hidden="false" customHeight="false" outlineLevel="0" collapsed="false">
      <c r="A38" s="25" t="s">
        <v>201</v>
      </c>
      <c r="B38" s="25" t="s">
        <v>127</v>
      </c>
      <c r="C38" s="25" t="n">
        <v>36.7</v>
      </c>
      <c r="D38" s="25" t="n">
        <v>26.2</v>
      </c>
      <c r="E38" s="25" t="n">
        <v>0</v>
      </c>
      <c r="F38" s="36" t="s">
        <v>227</v>
      </c>
    </row>
    <row r="39" customFormat="false" ht="15" hidden="false" customHeight="false" outlineLevel="0" collapsed="false">
      <c r="A39" s="25" t="s">
        <v>204</v>
      </c>
      <c r="B39" s="25" t="s">
        <v>127</v>
      </c>
      <c r="C39" s="25" t="n">
        <v>37.5</v>
      </c>
      <c r="D39" s="25" t="n">
        <v>24.4</v>
      </c>
      <c r="E39" s="25" t="n">
        <v>0</v>
      </c>
      <c r="F39" s="36" t="s">
        <v>227</v>
      </c>
    </row>
    <row r="40" customFormat="false" ht="15" hidden="false" customHeight="false" outlineLevel="0" collapsed="false">
      <c r="A40" s="25" t="s">
        <v>207</v>
      </c>
      <c r="B40" s="25" t="s">
        <v>127</v>
      </c>
      <c r="C40" s="25" t="n">
        <v>38.3</v>
      </c>
      <c r="D40" s="25" t="n">
        <v>25</v>
      </c>
      <c r="E40" s="25" t="n">
        <v>0</v>
      </c>
      <c r="F40" s="36" t="s">
        <v>227</v>
      </c>
    </row>
    <row r="41" customFormat="false" ht="15" hidden="false" customHeight="false" outlineLevel="0" collapsed="false">
      <c r="A41" s="25" t="s">
        <v>228</v>
      </c>
      <c r="B41" s="25" t="s">
        <v>127</v>
      </c>
      <c r="C41" s="25" t="n">
        <v>39.1</v>
      </c>
      <c r="D41" s="25" t="n">
        <v>25.6</v>
      </c>
      <c r="E41" s="25" t="n">
        <v>0</v>
      </c>
      <c r="F41" s="36" t="s">
        <v>227</v>
      </c>
    </row>
    <row r="42" customFormat="false" ht="15" hidden="false" customHeight="false" outlineLevel="0" collapsed="false">
      <c r="A42" s="25" t="s">
        <v>3</v>
      </c>
      <c r="B42" s="25" t="s">
        <v>134</v>
      </c>
      <c r="C42" s="25" t="n">
        <v>36.5</v>
      </c>
      <c r="D42" s="25" t="n">
        <v>27.2</v>
      </c>
      <c r="E42" s="25" t="n">
        <v>0</v>
      </c>
      <c r="F42" s="36" t="s">
        <v>227</v>
      </c>
    </row>
    <row r="43" customFormat="false" ht="15" hidden="false" customHeight="false" outlineLevel="0" collapsed="false">
      <c r="A43" s="25" t="s">
        <v>193</v>
      </c>
      <c r="B43" s="25" t="s">
        <v>134</v>
      </c>
      <c r="C43" s="25" t="n">
        <v>37.3</v>
      </c>
      <c r="D43" s="25" t="n">
        <v>25.4</v>
      </c>
      <c r="E43" s="25" t="n">
        <v>0</v>
      </c>
      <c r="F43" s="36" t="s">
        <v>227</v>
      </c>
    </row>
    <row r="44" customFormat="false" ht="15" hidden="false" customHeight="false" outlineLevel="0" collapsed="false">
      <c r="A44" s="25" t="s">
        <v>195</v>
      </c>
      <c r="B44" s="25" t="s">
        <v>134</v>
      </c>
      <c r="C44" s="25" t="n">
        <v>38.1</v>
      </c>
      <c r="D44" s="25" t="n">
        <v>26</v>
      </c>
      <c r="E44" s="25" t="n">
        <v>0</v>
      </c>
      <c r="F44" s="36" t="s">
        <v>227</v>
      </c>
    </row>
    <row r="45" customFormat="false" ht="15" hidden="false" customHeight="false" outlineLevel="0" collapsed="false">
      <c r="A45" s="25" t="s">
        <v>198</v>
      </c>
      <c r="B45" s="25" t="s">
        <v>134</v>
      </c>
      <c r="C45" s="25" t="n">
        <v>34.9</v>
      </c>
      <c r="D45" s="25" t="n">
        <v>26.6</v>
      </c>
      <c r="E45" s="25" t="n">
        <v>0</v>
      </c>
      <c r="F45" s="36" t="s">
        <v>227</v>
      </c>
    </row>
    <row r="46" customFormat="false" ht="15" hidden="false" customHeight="false" outlineLevel="0" collapsed="false">
      <c r="A46" s="25" t="s">
        <v>201</v>
      </c>
      <c r="B46" s="25" t="s">
        <v>134</v>
      </c>
      <c r="C46" s="25" t="n">
        <v>35.7</v>
      </c>
      <c r="D46" s="25" t="n">
        <v>27.2</v>
      </c>
      <c r="E46" s="25" t="n">
        <v>0</v>
      </c>
      <c r="F46" s="36" t="s">
        <v>227</v>
      </c>
    </row>
    <row r="47" customFormat="false" ht="15" hidden="false" customHeight="false" outlineLevel="0" collapsed="false">
      <c r="A47" s="25" t="s">
        <v>204</v>
      </c>
      <c r="B47" s="25" t="s">
        <v>134</v>
      </c>
      <c r="C47" s="25" t="n">
        <v>36.5</v>
      </c>
      <c r="D47" s="25" t="n">
        <v>25.4</v>
      </c>
      <c r="E47" s="25" t="n">
        <v>0</v>
      </c>
      <c r="F47" s="36" t="s">
        <v>227</v>
      </c>
    </row>
    <row r="48" customFormat="false" ht="15" hidden="false" customHeight="false" outlineLevel="0" collapsed="false">
      <c r="A48" s="25" t="s">
        <v>207</v>
      </c>
      <c r="B48" s="25" t="s">
        <v>134</v>
      </c>
      <c r="C48" s="25" t="n">
        <v>37.3</v>
      </c>
      <c r="D48" s="25" t="n">
        <v>26</v>
      </c>
      <c r="E48" s="25" t="n">
        <v>0</v>
      </c>
      <c r="F48" s="36" t="s">
        <v>227</v>
      </c>
    </row>
    <row r="49" customFormat="false" ht="15" hidden="false" customHeight="false" outlineLevel="0" collapsed="false">
      <c r="A49" s="25" t="s">
        <v>228</v>
      </c>
      <c r="B49" s="25" t="s">
        <v>134</v>
      </c>
      <c r="C49" s="25" t="n">
        <v>38.1</v>
      </c>
      <c r="D49" s="25" t="n">
        <v>26.6</v>
      </c>
      <c r="E49" s="25" t="n">
        <v>0</v>
      </c>
      <c r="F49" s="36" t="s">
        <v>227</v>
      </c>
    </row>
    <row r="51" customFormat="false" ht="15" hidden="false" customHeight="false" outlineLevel="0" collapsed="false">
      <c r="D51" s="11" t="s">
        <v>229</v>
      </c>
    </row>
    <row r="52" customFormat="false" ht="15" hidden="false" customHeight="false" outlineLevel="0" collapsed="false">
      <c r="D52" s="23" t="s">
        <v>68</v>
      </c>
      <c r="E52" s="23" t="s">
        <v>230</v>
      </c>
    </row>
    <row r="53" customFormat="false" ht="15" hidden="false" customHeight="false" outlineLevel="0" collapsed="false">
      <c r="D53" s="28" t="s">
        <v>231</v>
      </c>
      <c r="E53" s="28" t="n">
        <v>13</v>
      </c>
    </row>
    <row r="54" customFormat="false" ht="15" hidden="false" customHeight="false" outlineLevel="0" collapsed="false">
      <c r="D54" s="28" t="s">
        <v>232</v>
      </c>
      <c r="E54" s="28" t="n">
        <v>17</v>
      </c>
    </row>
    <row r="55" customFormat="false" ht="15" hidden="false" customHeight="false" outlineLevel="0" collapsed="false">
      <c r="D55" s="28" t="s">
        <v>108</v>
      </c>
      <c r="E55" s="28" t="n"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6"/>
    <col collapsed="false" customWidth="true" hidden="false" outlineLevel="0" max="3" min="3" style="0" width="7"/>
    <col collapsed="false" customWidth="true" hidden="false" outlineLevel="0" max="4" min="4" style="0" width="26"/>
    <col collapsed="false" customWidth="true" hidden="false" outlineLevel="0" max="5" min="5" style="0" width="11"/>
    <col collapsed="false" customWidth="true" hidden="false" outlineLevel="0" max="6" min="6" style="0" width="10"/>
    <col collapsed="false" customWidth="true" hidden="false" outlineLevel="0" max="7" min="7" style="0" width="9"/>
    <col collapsed="false" customWidth="true" hidden="false" outlineLevel="0" max="16" min="8" style="0" width="8"/>
  </cols>
  <sheetData>
    <row r="1" customFormat="false" ht="19.7" hidden="false" customHeight="false" outlineLevel="0" collapsed="false">
      <c r="A1" s="1" t="s">
        <v>31</v>
      </c>
    </row>
    <row r="2" customFormat="false" ht="15" hidden="false" customHeight="false" outlineLevel="0" collapsed="false">
      <c r="A2" s="2" t="s">
        <v>233</v>
      </c>
    </row>
    <row r="4" customFormat="false" ht="15" hidden="false" customHeight="false" outlineLevel="0" collapsed="false">
      <c r="A4" s="23" t="s">
        <v>186</v>
      </c>
      <c r="B4" s="23" t="s">
        <v>146</v>
      </c>
      <c r="C4" s="23" t="s">
        <v>78</v>
      </c>
      <c r="D4" s="23" t="s">
        <v>79</v>
      </c>
      <c r="E4" s="23" t="s">
        <v>64</v>
      </c>
      <c r="F4" s="23" t="s">
        <v>69</v>
      </c>
      <c r="G4" s="23" t="s">
        <v>234</v>
      </c>
      <c r="H4" s="23" t="s">
        <v>235</v>
      </c>
      <c r="I4" s="23" t="s">
        <v>236</v>
      </c>
      <c r="J4" s="23" t="s">
        <v>237</v>
      </c>
      <c r="K4" s="23" t="s">
        <v>238</v>
      </c>
      <c r="L4" s="23" t="s">
        <v>239</v>
      </c>
      <c r="M4" s="23" t="s">
        <v>240</v>
      </c>
      <c r="N4" s="23" t="s">
        <v>241</v>
      </c>
      <c r="O4" s="23" t="s">
        <v>242</v>
      </c>
      <c r="P4" s="23" t="s">
        <v>243</v>
      </c>
    </row>
    <row r="5" customFormat="false" ht="15" hidden="false" customHeight="false" outlineLevel="0" collapsed="false">
      <c r="A5" s="37" t="s">
        <v>193</v>
      </c>
      <c r="B5" s="37" t="s">
        <v>151</v>
      </c>
      <c r="C5" s="37" t="s">
        <v>85</v>
      </c>
      <c r="D5" s="37" t="s">
        <v>86</v>
      </c>
      <c r="E5" s="37" t="s">
        <v>68</v>
      </c>
      <c r="F5" s="37" t="s">
        <v>87</v>
      </c>
      <c r="G5" s="38" t="n">
        <v>84.8</v>
      </c>
      <c r="H5" s="39" t="n">
        <v>1</v>
      </c>
      <c r="I5" s="40" t="n">
        <v>0.983</v>
      </c>
      <c r="J5" s="39" t="n">
        <v>1</v>
      </c>
      <c r="K5" s="39" t="n">
        <v>1</v>
      </c>
      <c r="L5" s="39" t="n">
        <v>1</v>
      </c>
      <c r="M5" s="41" t="n">
        <v>1.15</v>
      </c>
      <c r="N5" s="41" t="n">
        <v>1.045</v>
      </c>
      <c r="O5" s="39" t="n">
        <v>1</v>
      </c>
      <c r="P5" s="40" t="n">
        <v>0.97</v>
      </c>
    </row>
    <row r="6" customFormat="false" ht="15" hidden="false" customHeight="false" outlineLevel="0" collapsed="false">
      <c r="A6" s="37" t="s">
        <v>195</v>
      </c>
      <c r="B6" s="37" t="s">
        <v>153</v>
      </c>
      <c r="C6" s="37" t="s">
        <v>85</v>
      </c>
      <c r="D6" s="37" t="s">
        <v>86</v>
      </c>
      <c r="E6" s="37" t="s">
        <v>68</v>
      </c>
      <c r="F6" s="37" t="s">
        <v>87</v>
      </c>
      <c r="G6" s="38" t="n">
        <v>84.2</v>
      </c>
      <c r="H6" s="41" t="n">
        <v>1.171</v>
      </c>
      <c r="I6" s="39" t="n">
        <v>1</v>
      </c>
      <c r="J6" s="39" t="n">
        <v>1</v>
      </c>
      <c r="K6" s="39" t="n">
        <v>1</v>
      </c>
      <c r="L6" s="39" t="n">
        <v>1</v>
      </c>
      <c r="M6" s="41" t="n">
        <v>1.15</v>
      </c>
      <c r="N6" s="41" t="n">
        <v>1.045</v>
      </c>
      <c r="O6" s="39" t="n">
        <v>1</v>
      </c>
      <c r="P6" s="40" t="n">
        <v>0.97</v>
      </c>
    </row>
    <row r="7" customFormat="false" ht="15" hidden="false" customHeight="false" outlineLevel="0" collapsed="false">
      <c r="A7" s="37" t="s">
        <v>198</v>
      </c>
      <c r="B7" s="37" t="s">
        <v>155</v>
      </c>
      <c r="C7" s="37" t="s">
        <v>85</v>
      </c>
      <c r="D7" s="37" t="s">
        <v>86</v>
      </c>
      <c r="E7" s="37" t="s">
        <v>68</v>
      </c>
      <c r="F7" s="37" t="s">
        <v>87</v>
      </c>
      <c r="G7" s="38" t="n">
        <v>84.3</v>
      </c>
      <c r="H7" s="39" t="n">
        <v>1</v>
      </c>
      <c r="I7" s="39" t="n">
        <v>1</v>
      </c>
      <c r="J7" s="39" t="n">
        <v>1</v>
      </c>
      <c r="K7" s="39" t="n">
        <v>1</v>
      </c>
      <c r="L7" s="39" t="n">
        <v>1</v>
      </c>
      <c r="M7" s="41" t="n">
        <v>1.15</v>
      </c>
      <c r="N7" s="41" t="n">
        <v>1.045</v>
      </c>
      <c r="O7" s="39" t="n">
        <v>1</v>
      </c>
      <c r="P7" s="39" t="n">
        <v>1</v>
      </c>
    </row>
    <row r="8" customFormat="false" ht="15" hidden="false" customHeight="false" outlineLevel="0" collapsed="false">
      <c r="A8" s="37" t="s">
        <v>201</v>
      </c>
      <c r="B8" s="37" t="s">
        <v>157</v>
      </c>
      <c r="C8" s="37" t="s">
        <v>85</v>
      </c>
      <c r="D8" s="37" t="s">
        <v>86</v>
      </c>
      <c r="E8" s="37" t="s">
        <v>68</v>
      </c>
      <c r="F8" s="37" t="s">
        <v>87</v>
      </c>
      <c r="G8" s="38" t="n">
        <v>112.8</v>
      </c>
      <c r="H8" s="39" t="n">
        <v>1</v>
      </c>
      <c r="I8" s="39" t="n">
        <v>1</v>
      </c>
      <c r="J8" s="39" t="n">
        <v>1</v>
      </c>
      <c r="K8" s="39" t="n">
        <v>1</v>
      </c>
      <c r="L8" s="39" t="n">
        <v>1</v>
      </c>
      <c r="M8" s="41" t="n">
        <v>1.15</v>
      </c>
      <c r="N8" s="41" t="n">
        <v>1.045</v>
      </c>
      <c r="O8" s="39" t="n">
        <v>1</v>
      </c>
      <c r="P8" s="39" t="n">
        <v>1</v>
      </c>
    </row>
    <row r="9" customFormat="false" ht="15" hidden="false" customHeight="false" outlineLevel="0" collapsed="false">
      <c r="A9" s="37" t="s">
        <v>204</v>
      </c>
      <c r="B9" s="37" t="s">
        <v>159</v>
      </c>
      <c r="C9" s="37" t="s">
        <v>85</v>
      </c>
      <c r="D9" s="37" t="s">
        <v>86</v>
      </c>
      <c r="E9" s="37" t="s">
        <v>68</v>
      </c>
      <c r="F9" s="37" t="s">
        <v>87</v>
      </c>
      <c r="G9" s="38" t="n">
        <v>113.8</v>
      </c>
      <c r="H9" s="39" t="n">
        <v>1</v>
      </c>
      <c r="I9" s="39" t="n">
        <v>1</v>
      </c>
      <c r="J9" s="39" t="n">
        <v>1</v>
      </c>
      <c r="K9" s="39" t="n">
        <v>1</v>
      </c>
      <c r="L9" s="39" t="n">
        <v>1</v>
      </c>
      <c r="M9" s="41" t="n">
        <v>1.15</v>
      </c>
      <c r="N9" s="41" t="n">
        <v>1.045</v>
      </c>
      <c r="O9" s="39" t="n">
        <v>1</v>
      </c>
      <c r="P9" s="39" t="n">
        <v>1</v>
      </c>
    </row>
    <row r="10" customFormat="false" ht="15" hidden="false" customHeight="false" outlineLevel="0" collapsed="false">
      <c r="A10" s="37" t="s">
        <v>207</v>
      </c>
      <c r="B10" s="37" t="s">
        <v>161</v>
      </c>
      <c r="C10" s="37" t="s">
        <v>85</v>
      </c>
      <c r="D10" s="37" t="s">
        <v>86</v>
      </c>
      <c r="E10" s="37" t="s">
        <v>68</v>
      </c>
      <c r="F10" s="37" t="s">
        <v>87</v>
      </c>
      <c r="G10" s="38" t="n">
        <v>99.1</v>
      </c>
      <c r="H10" s="39" t="n">
        <v>1</v>
      </c>
      <c r="I10" s="39" t="n">
        <v>1</v>
      </c>
      <c r="J10" s="39" t="n">
        <v>1</v>
      </c>
      <c r="K10" s="39" t="n">
        <v>1</v>
      </c>
      <c r="L10" s="39" t="n">
        <v>1</v>
      </c>
      <c r="M10" s="41" t="n">
        <v>1.15</v>
      </c>
      <c r="N10" s="41" t="n">
        <v>1.045</v>
      </c>
      <c r="O10" s="39" t="n">
        <v>1</v>
      </c>
      <c r="P10" s="39" t="n">
        <v>1</v>
      </c>
    </row>
    <row r="11" customFormat="false" ht="15" hidden="false" customHeight="false" outlineLevel="0" collapsed="false">
      <c r="A11" s="37" t="s">
        <v>228</v>
      </c>
      <c r="B11" s="37" t="s">
        <v>149</v>
      </c>
      <c r="C11" s="37" t="s">
        <v>85</v>
      </c>
      <c r="D11" s="37" t="s">
        <v>86</v>
      </c>
      <c r="E11" s="37" t="s">
        <v>68</v>
      </c>
      <c r="F11" s="37" t="s">
        <v>87</v>
      </c>
      <c r="G11" s="38" t="n">
        <v>85.4</v>
      </c>
      <c r="H11" s="39" t="n">
        <v>1</v>
      </c>
      <c r="I11" s="39" t="n">
        <v>1</v>
      </c>
      <c r="J11" s="39" t="n">
        <v>1</v>
      </c>
      <c r="K11" s="39" t="n">
        <v>1</v>
      </c>
      <c r="L11" s="39" t="n">
        <v>1</v>
      </c>
      <c r="M11" s="41" t="n">
        <v>1.15</v>
      </c>
      <c r="N11" s="41" t="n">
        <v>1.045</v>
      </c>
      <c r="O11" s="39" t="n">
        <v>1</v>
      </c>
      <c r="P11" s="39" t="n">
        <v>1</v>
      </c>
    </row>
    <row r="12" customFormat="false" ht="15" hidden="false" customHeight="false" outlineLevel="0" collapsed="false">
      <c r="A12" s="37" t="s">
        <v>193</v>
      </c>
      <c r="B12" s="37" t="s">
        <v>151</v>
      </c>
      <c r="C12" s="37" t="s">
        <v>88</v>
      </c>
      <c r="D12" s="37" t="s">
        <v>89</v>
      </c>
      <c r="E12" s="37" t="s">
        <v>68</v>
      </c>
      <c r="F12" s="37" t="s">
        <v>87</v>
      </c>
      <c r="G12" s="38" t="n">
        <v>80.8</v>
      </c>
      <c r="H12" s="39" t="n">
        <v>1</v>
      </c>
      <c r="I12" s="40" t="n">
        <v>0.983</v>
      </c>
      <c r="J12" s="39" t="n">
        <v>1</v>
      </c>
      <c r="K12" s="39" t="n">
        <v>1</v>
      </c>
      <c r="L12" s="39" t="n">
        <v>1</v>
      </c>
      <c r="M12" s="41" t="n">
        <v>1.15</v>
      </c>
      <c r="N12" s="41" t="n">
        <v>1.038</v>
      </c>
      <c r="O12" s="39" t="n">
        <v>1</v>
      </c>
      <c r="P12" s="40" t="n">
        <v>0.97</v>
      </c>
    </row>
    <row r="13" customFormat="false" ht="15" hidden="false" customHeight="false" outlineLevel="0" collapsed="false">
      <c r="A13" s="37" t="s">
        <v>195</v>
      </c>
      <c r="B13" s="37" t="s">
        <v>153</v>
      </c>
      <c r="C13" s="37" t="s">
        <v>88</v>
      </c>
      <c r="D13" s="37" t="s">
        <v>89</v>
      </c>
      <c r="E13" s="37" t="s">
        <v>68</v>
      </c>
      <c r="F13" s="37" t="s">
        <v>87</v>
      </c>
      <c r="G13" s="38" t="n">
        <v>82.3</v>
      </c>
      <c r="H13" s="41" t="n">
        <v>1.171</v>
      </c>
      <c r="I13" s="39" t="n">
        <v>1</v>
      </c>
      <c r="J13" s="39" t="n">
        <v>1</v>
      </c>
      <c r="K13" s="39" t="n">
        <v>1</v>
      </c>
      <c r="L13" s="39" t="n">
        <v>1</v>
      </c>
      <c r="M13" s="41" t="n">
        <v>1.15</v>
      </c>
      <c r="N13" s="41" t="n">
        <v>1.038</v>
      </c>
      <c r="O13" s="39" t="n">
        <v>1</v>
      </c>
      <c r="P13" s="40" t="n">
        <v>0.97</v>
      </c>
    </row>
    <row r="14" customFormat="false" ht="15" hidden="false" customHeight="false" outlineLevel="0" collapsed="false">
      <c r="A14" s="37" t="s">
        <v>198</v>
      </c>
      <c r="B14" s="37" t="s">
        <v>155</v>
      </c>
      <c r="C14" s="37" t="s">
        <v>88</v>
      </c>
      <c r="D14" s="37" t="s">
        <v>89</v>
      </c>
      <c r="E14" s="37" t="s">
        <v>68</v>
      </c>
      <c r="F14" s="37" t="s">
        <v>87</v>
      </c>
      <c r="G14" s="38" t="n">
        <v>82</v>
      </c>
      <c r="H14" s="39" t="n">
        <v>1</v>
      </c>
      <c r="I14" s="39" t="n">
        <v>1</v>
      </c>
      <c r="J14" s="39" t="n">
        <v>1</v>
      </c>
      <c r="K14" s="39" t="n">
        <v>1</v>
      </c>
      <c r="L14" s="39" t="n">
        <v>1</v>
      </c>
      <c r="M14" s="41" t="n">
        <v>1.15</v>
      </c>
      <c r="N14" s="41" t="n">
        <v>1.038</v>
      </c>
      <c r="O14" s="39" t="n">
        <v>1</v>
      </c>
      <c r="P14" s="39" t="n">
        <v>1</v>
      </c>
    </row>
    <row r="15" customFormat="false" ht="15" hidden="false" customHeight="false" outlineLevel="0" collapsed="false">
      <c r="A15" s="37" t="s">
        <v>201</v>
      </c>
      <c r="B15" s="37" t="s">
        <v>157</v>
      </c>
      <c r="C15" s="37" t="s">
        <v>88</v>
      </c>
      <c r="D15" s="37" t="s">
        <v>89</v>
      </c>
      <c r="E15" s="37" t="s">
        <v>68</v>
      </c>
      <c r="F15" s="37" t="s">
        <v>87</v>
      </c>
      <c r="G15" s="38" t="n">
        <v>111.6</v>
      </c>
      <c r="H15" s="39" t="n">
        <v>1</v>
      </c>
      <c r="I15" s="39" t="n">
        <v>1</v>
      </c>
      <c r="J15" s="39" t="n">
        <v>1</v>
      </c>
      <c r="K15" s="39" t="n">
        <v>1</v>
      </c>
      <c r="L15" s="39" t="n">
        <v>1</v>
      </c>
      <c r="M15" s="41" t="n">
        <v>1.15</v>
      </c>
      <c r="N15" s="41" t="n">
        <v>1.038</v>
      </c>
      <c r="O15" s="39" t="n">
        <v>1</v>
      </c>
      <c r="P15" s="39" t="n">
        <v>1</v>
      </c>
    </row>
    <row r="16" customFormat="false" ht="15" hidden="false" customHeight="false" outlineLevel="0" collapsed="false">
      <c r="A16" s="37" t="s">
        <v>204</v>
      </c>
      <c r="B16" s="37" t="s">
        <v>159</v>
      </c>
      <c r="C16" s="37" t="s">
        <v>88</v>
      </c>
      <c r="D16" s="37" t="s">
        <v>89</v>
      </c>
      <c r="E16" s="37" t="s">
        <v>68</v>
      </c>
      <c r="F16" s="37" t="s">
        <v>87</v>
      </c>
      <c r="G16" s="38" t="n">
        <v>112.2</v>
      </c>
      <c r="H16" s="39" t="n">
        <v>1</v>
      </c>
      <c r="I16" s="39" t="n">
        <v>1</v>
      </c>
      <c r="J16" s="39" t="n">
        <v>1</v>
      </c>
      <c r="K16" s="39" t="n">
        <v>1</v>
      </c>
      <c r="L16" s="39" t="n">
        <v>1</v>
      </c>
      <c r="M16" s="41" t="n">
        <v>1.15</v>
      </c>
      <c r="N16" s="41" t="n">
        <v>1.038</v>
      </c>
      <c r="O16" s="39" t="n">
        <v>1</v>
      </c>
      <c r="P16" s="39" t="n">
        <v>1</v>
      </c>
    </row>
    <row r="17" customFormat="false" ht="15" hidden="false" customHeight="false" outlineLevel="0" collapsed="false">
      <c r="A17" s="37" t="s">
        <v>207</v>
      </c>
      <c r="B17" s="37" t="s">
        <v>161</v>
      </c>
      <c r="C17" s="37" t="s">
        <v>88</v>
      </c>
      <c r="D17" s="37" t="s">
        <v>89</v>
      </c>
      <c r="E17" s="37" t="s">
        <v>68</v>
      </c>
      <c r="F17" s="37" t="s">
        <v>87</v>
      </c>
      <c r="G17" s="38" t="n">
        <v>95.9</v>
      </c>
      <c r="H17" s="39" t="n">
        <v>1</v>
      </c>
      <c r="I17" s="39" t="n">
        <v>1</v>
      </c>
      <c r="J17" s="39" t="n">
        <v>1</v>
      </c>
      <c r="K17" s="39" t="n">
        <v>1</v>
      </c>
      <c r="L17" s="39" t="n">
        <v>1</v>
      </c>
      <c r="M17" s="41" t="n">
        <v>1.15</v>
      </c>
      <c r="N17" s="41" t="n">
        <v>1.038</v>
      </c>
      <c r="O17" s="39" t="n">
        <v>1</v>
      </c>
      <c r="P17" s="39" t="n">
        <v>1</v>
      </c>
    </row>
    <row r="18" customFormat="false" ht="15" hidden="false" customHeight="false" outlineLevel="0" collapsed="false">
      <c r="A18" s="37" t="s">
        <v>228</v>
      </c>
      <c r="B18" s="37" t="s">
        <v>149</v>
      </c>
      <c r="C18" s="37" t="s">
        <v>88</v>
      </c>
      <c r="D18" s="37" t="s">
        <v>89</v>
      </c>
      <c r="E18" s="37" t="s">
        <v>68</v>
      </c>
      <c r="F18" s="37" t="s">
        <v>87</v>
      </c>
      <c r="G18" s="38" t="n">
        <v>82</v>
      </c>
      <c r="H18" s="39" t="n">
        <v>1</v>
      </c>
      <c r="I18" s="39" t="n">
        <v>1</v>
      </c>
      <c r="J18" s="39" t="n">
        <v>1</v>
      </c>
      <c r="K18" s="39" t="n">
        <v>1</v>
      </c>
      <c r="L18" s="39" t="n">
        <v>1</v>
      </c>
      <c r="M18" s="41" t="n">
        <v>1.15</v>
      </c>
      <c r="N18" s="41" t="n">
        <v>1.038</v>
      </c>
      <c r="O18" s="39" t="n">
        <v>1</v>
      </c>
      <c r="P18" s="39" t="n">
        <v>1</v>
      </c>
    </row>
    <row r="19" customFormat="false" ht="15" hidden="false" customHeight="false" outlineLevel="0" collapsed="false">
      <c r="A19" s="37" t="s">
        <v>193</v>
      </c>
      <c r="B19" s="37" t="s">
        <v>151</v>
      </c>
      <c r="C19" s="37" t="s">
        <v>90</v>
      </c>
      <c r="D19" s="37" t="s">
        <v>91</v>
      </c>
      <c r="E19" s="37" t="s">
        <v>69</v>
      </c>
      <c r="F19" s="37" t="s">
        <v>87</v>
      </c>
      <c r="G19" s="38" t="n">
        <v>36</v>
      </c>
      <c r="H19" s="39" t="n">
        <v>1</v>
      </c>
      <c r="I19" s="40" t="n">
        <v>0.992</v>
      </c>
      <c r="J19" s="39" t="n">
        <v>1</v>
      </c>
      <c r="K19" s="39" t="n">
        <v>1</v>
      </c>
      <c r="L19" s="39" t="n">
        <v>1</v>
      </c>
      <c r="M19" s="41" t="n">
        <v>1.15</v>
      </c>
      <c r="N19" s="39" t="n">
        <v>1</v>
      </c>
      <c r="O19" s="39" t="n">
        <v>1</v>
      </c>
      <c r="P19" s="40" t="n">
        <v>0.97</v>
      </c>
    </row>
    <row r="20" customFormat="false" ht="15" hidden="false" customHeight="false" outlineLevel="0" collapsed="false">
      <c r="A20" s="37" t="s">
        <v>195</v>
      </c>
      <c r="B20" s="37" t="s">
        <v>153</v>
      </c>
      <c r="C20" s="37" t="s">
        <v>90</v>
      </c>
      <c r="D20" s="37" t="s">
        <v>91</v>
      </c>
      <c r="E20" s="37" t="s">
        <v>69</v>
      </c>
      <c r="F20" s="37" t="s">
        <v>87</v>
      </c>
      <c r="G20" s="38" t="n">
        <v>36.5</v>
      </c>
      <c r="H20" s="41" t="n">
        <v>1.152</v>
      </c>
      <c r="I20" s="39" t="n">
        <v>1</v>
      </c>
      <c r="J20" s="39" t="n">
        <v>1</v>
      </c>
      <c r="K20" s="39" t="n">
        <v>1</v>
      </c>
      <c r="L20" s="39" t="n">
        <v>1</v>
      </c>
      <c r="M20" s="41" t="n">
        <v>1.15</v>
      </c>
      <c r="N20" s="39" t="n">
        <v>1</v>
      </c>
      <c r="O20" s="39" t="n">
        <v>1</v>
      </c>
      <c r="P20" s="40" t="n">
        <v>0.97</v>
      </c>
    </row>
    <row r="21" customFormat="false" ht="15" hidden="false" customHeight="false" outlineLevel="0" collapsed="false">
      <c r="A21" s="37" t="s">
        <v>198</v>
      </c>
      <c r="B21" s="37" t="s">
        <v>155</v>
      </c>
      <c r="C21" s="37" t="s">
        <v>90</v>
      </c>
      <c r="D21" s="37" t="s">
        <v>91</v>
      </c>
      <c r="E21" s="37" t="s">
        <v>69</v>
      </c>
      <c r="F21" s="37" t="s">
        <v>87</v>
      </c>
      <c r="G21" s="38" t="n">
        <v>36.1</v>
      </c>
      <c r="H21" s="39" t="n">
        <v>1</v>
      </c>
      <c r="I21" s="39" t="n">
        <v>1</v>
      </c>
      <c r="J21" s="39" t="n">
        <v>1</v>
      </c>
      <c r="K21" s="39" t="n">
        <v>1</v>
      </c>
      <c r="L21" s="39" t="n">
        <v>1</v>
      </c>
      <c r="M21" s="41" t="n">
        <v>1.15</v>
      </c>
      <c r="N21" s="39" t="n">
        <v>1</v>
      </c>
      <c r="O21" s="39" t="n">
        <v>1</v>
      </c>
      <c r="P21" s="39" t="n">
        <v>1</v>
      </c>
    </row>
    <row r="22" customFormat="false" ht="15" hidden="false" customHeight="false" outlineLevel="0" collapsed="false">
      <c r="A22" s="37" t="s">
        <v>201</v>
      </c>
      <c r="B22" s="37" t="s">
        <v>157</v>
      </c>
      <c r="C22" s="37" t="s">
        <v>90</v>
      </c>
      <c r="D22" s="37" t="s">
        <v>91</v>
      </c>
      <c r="E22" s="37" t="s">
        <v>69</v>
      </c>
      <c r="F22" s="37" t="s">
        <v>87</v>
      </c>
      <c r="G22" s="38" t="n">
        <v>48.4</v>
      </c>
      <c r="H22" s="39" t="n">
        <v>1</v>
      </c>
      <c r="I22" s="39" t="n">
        <v>1</v>
      </c>
      <c r="J22" s="39" t="n">
        <v>1</v>
      </c>
      <c r="K22" s="39" t="n">
        <v>1</v>
      </c>
      <c r="L22" s="39" t="n">
        <v>1</v>
      </c>
      <c r="M22" s="41" t="n">
        <v>1.15</v>
      </c>
      <c r="N22" s="39" t="n">
        <v>1</v>
      </c>
      <c r="O22" s="39" t="n">
        <v>1</v>
      </c>
      <c r="P22" s="39" t="n">
        <v>1</v>
      </c>
    </row>
    <row r="23" customFormat="false" ht="15" hidden="false" customHeight="false" outlineLevel="0" collapsed="false">
      <c r="A23" s="37" t="s">
        <v>204</v>
      </c>
      <c r="B23" s="37" t="s">
        <v>159</v>
      </c>
      <c r="C23" s="37" t="s">
        <v>90</v>
      </c>
      <c r="D23" s="37" t="s">
        <v>91</v>
      </c>
      <c r="E23" s="37" t="s">
        <v>69</v>
      </c>
      <c r="F23" s="37" t="s">
        <v>87</v>
      </c>
      <c r="G23" s="38" t="n">
        <v>49.5</v>
      </c>
      <c r="H23" s="39" t="n">
        <v>1</v>
      </c>
      <c r="I23" s="39" t="n">
        <v>1</v>
      </c>
      <c r="J23" s="39" t="n">
        <v>1</v>
      </c>
      <c r="K23" s="39" t="n">
        <v>1</v>
      </c>
      <c r="L23" s="39" t="n">
        <v>1</v>
      </c>
      <c r="M23" s="41" t="n">
        <v>1.15</v>
      </c>
      <c r="N23" s="39" t="n">
        <v>1</v>
      </c>
      <c r="O23" s="39" t="n">
        <v>1</v>
      </c>
      <c r="P23" s="39" t="n">
        <v>1</v>
      </c>
    </row>
    <row r="24" customFormat="false" ht="15" hidden="false" customHeight="false" outlineLevel="0" collapsed="false">
      <c r="A24" s="37" t="s">
        <v>207</v>
      </c>
      <c r="B24" s="37" t="s">
        <v>161</v>
      </c>
      <c r="C24" s="37" t="s">
        <v>90</v>
      </c>
      <c r="D24" s="37" t="s">
        <v>91</v>
      </c>
      <c r="E24" s="37" t="s">
        <v>69</v>
      </c>
      <c r="F24" s="37" t="s">
        <v>87</v>
      </c>
      <c r="G24" s="38" t="n">
        <v>41.8</v>
      </c>
      <c r="H24" s="39" t="n">
        <v>1</v>
      </c>
      <c r="I24" s="39" t="n">
        <v>1</v>
      </c>
      <c r="J24" s="39" t="n">
        <v>1</v>
      </c>
      <c r="K24" s="39" t="n">
        <v>1</v>
      </c>
      <c r="L24" s="39" t="n">
        <v>1</v>
      </c>
      <c r="M24" s="41" t="n">
        <v>1.15</v>
      </c>
      <c r="N24" s="39" t="n">
        <v>1</v>
      </c>
      <c r="O24" s="39" t="n">
        <v>1</v>
      </c>
      <c r="P24" s="39" t="n">
        <v>1</v>
      </c>
    </row>
    <row r="25" customFormat="false" ht="15" hidden="false" customHeight="false" outlineLevel="0" collapsed="false">
      <c r="A25" s="37" t="s">
        <v>228</v>
      </c>
      <c r="B25" s="37" t="s">
        <v>149</v>
      </c>
      <c r="C25" s="37" t="s">
        <v>90</v>
      </c>
      <c r="D25" s="37" t="s">
        <v>91</v>
      </c>
      <c r="E25" s="37" t="s">
        <v>69</v>
      </c>
      <c r="F25" s="37" t="s">
        <v>87</v>
      </c>
      <c r="G25" s="38" t="n">
        <v>36.4</v>
      </c>
      <c r="H25" s="39" t="n">
        <v>1</v>
      </c>
      <c r="I25" s="39" t="n">
        <v>1</v>
      </c>
      <c r="J25" s="39" t="n">
        <v>1</v>
      </c>
      <c r="K25" s="39" t="n">
        <v>1</v>
      </c>
      <c r="L25" s="39" t="n">
        <v>1</v>
      </c>
      <c r="M25" s="41" t="n">
        <v>1.15</v>
      </c>
      <c r="N25" s="39" t="n">
        <v>1</v>
      </c>
      <c r="O25" s="39" t="n">
        <v>1</v>
      </c>
      <c r="P25" s="39" t="n">
        <v>1</v>
      </c>
    </row>
    <row r="26" customFormat="false" ht="15" hidden="false" customHeight="false" outlineLevel="0" collapsed="false">
      <c r="A26" s="37" t="s">
        <v>193</v>
      </c>
      <c r="B26" s="37" t="s">
        <v>151</v>
      </c>
      <c r="C26" s="37" t="s">
        <v>92</v>
      </c>
      <c r="D26" s="37" t="s">
        <v>93</v>
      </c>
      <c r="E26" s="37" t="s">
        <v>69</v>
      </c>
      <c r="F26" s="37" t="s">
        <v>87</v>
      </c>
      <c r="G26" s="38" t="n">
        <v>35.5</v>
      </c>
      <c r="H26" s="39" t="n">
        <v>1</v>
      </c>
      <c r="I26" s="40" t="n">
        <v>0.992</v>
      </c>
      <c r="J26" s="39" t="n">
        <v>1</v>
      </c>
      <c r="K26" s="39" t="n">
        <v>1</v>
      </c>
      <c r="L26" s="39" t="n">
        <v>1</v>
      </c>
      <c r="M26" s="41" t="n">
        <v>1.15</v>
      </c>
      <c r="N26" s="39" t="n">
        <v>1</v>
      </c>
      <c r="O26" s="39" t="n">
        <v>1</v>
      </c>
      <c r="P26" s="40" t="n">
        <v>0.97</v>
      </c>
    </row>
    <row r="27" customFormat="false" ht="15" hidden="false" customHeight="false" outlineLevel="0" collapsed="false">
      <c r="A27" s="37" t="s">
        <v>195</v>
      </c>
      <c r="B27" s="37" t="s">
        <v>153</v>
      </c>
      <c r="C27" s="37" t="s">
        <v>92</v>
      </c>
      <c r="D27" s="37" t="s">
        <v>93</v>
      </c>
      <c r="E27" s="37" t="s">
        <v>69</v>
      </c>
      <c r="F27" s="37" t="s">
        <v>87</v>
      </c>
      <c r="G27" s="38" t="n">
        <v>35.2</v>
      </c>
      <c r="H27" s="41" t="n">
        <v>1.152</v>
      </c>
      <c r="I27" s="39" t="n">
        <v>1</v>
      </c>
      <c r="J27" s="39" t="n">
        <v>1</v>
      </c>
      <c r="K27" s="39" t="n">
        <v>1</v>
      </c>
      <c r="L27" s="39" t="n">
        <v>1</v>
      </c>
      <c r="M27" s="41" t="n">
        <v>1.15</v>
      </c>
      <c r="N27" s="39" t="n">
        <v>1</v>
      </c>
      <c r="O27" s="39" t="n">
        <v>1</v>
      </c>
      <c r="P27" s="40" t="n">
        <v>0.97</v>
      </c>
    </row>
    <row r="28" customFormat="false" ht="15" hidden="false" customHeight="false" outlineLevel="0" collapsed="false">
      <c r="A28" s="37" t="s">
        <v>198</v>
      </c>
      <c r="B28" s="37" t="s">
        <v>155</v>
      </c>
      <c r="C28" s="37" t="s">
        <v>92</v>
      </c>
      <c r="D28" s="37" t="s">
        <v>93</v>
      </c>
      <c r="E28" s="37" t="s">
        <v>69</v>
      </c>
      <c r="F28" s="37" t="s">
        <v>87</v>
      </c>
      <c r="G28" s="38" t="n">
        <v>35.4</v>
      </c>
      <c r="H28" s="39" t="n">
        <v>1</v>
      </c>
      <c r="I28" s="39" t="n">
        <v>1</v>
      </c>
      <c r="J28" s="39" t="n">
        <v>1</v>
      </c>
      <c r="K28" s="39" t="n">
        <v>1</v>
      </c>
      <c r="L28" s="39" t="n">
        <v>1</v>
      </c>
      <c r="M28" s="41" t="n">
        <v>1.15</v>
      </c>
      <c r="N28" s="39" t="n">
        <v>1</v>
      </c>
      <c r="O28" s="39" t="n">
        <v>1</v>
      </c>
      <c r="P28" s="39" t="n">
        <v>1</v>
      </c>
    </row>
    <row r="29" customFormat="false" ht="15" hidden="false" customHeight="false" outlineLevel="0" collapsed="false">
      <c r="A29" s="37" t="s">
        <v>201</v>
      </c>
      <c r="B29" s="37" t="s">
        <v>157</v>
      </c>
      <c r="C29" s="37" t="s">
        <v>92</v>
      </c>
      <c r="D29" s="37" t="s">
        <v>93</v>
      </c>
      <c r="E29" s="37" t="s">
        <v>69</v>
      </c>
      <c r="F29" s="37" t="s">
        <v>87</v>
      </c>
      <c r="G29" s="38" t="n">
        <v>48.8</v>
      </c>
      <c r="H29" s="39" t="n">
        <v>1</v>
      </c>
      <c r="I29" s="39" t="n">
        <v>1</v>
      </c>
      <c r="J29" s="39" t="n">
        <v>1</v>
      </c>
      <c r="K29" s="39" t="n">
        <v>1</v>
      </c>
      <c r="L29" s="39" t="n">
        <v>1</v>
      </c>
      <c r="M29" s="41" t="n">
        <v>1.15</v>
      </c>
      <c r="N29" s="39" t="n">
        <v>1</v>
      </c>
      <c r="O29" s="39" t="n">
        <v>1</v>
      </c>
      <c r="P29" s="39" t="n">
        <v>1</v>
      </c>
    </row>
    <row r="30" customFormat="false" ht="15" hidden="false" customHeight="false" outlineLevel="0" collapsed="false">
      <c r="A30" s="37" t="s">
        <v>204</v>
      </c>
      <c r="B30" s="37" t="s">
        <v>159</v>
      </c>
      <c r="C30" s="37" t="s">
        <v>92</v>
      </c>
      <c r="D30" s="37" t="s">
        <v>93</v>
      </c>
      <c r="E30" s="37" t="s">
        <v>69</v>
      </c>
      <c r="F30" s="37" t="s">
        <v>87</v>
      </c>
      <c r="G30" s="38" t="n">
        <v>48.2</v>
      </c>
      <c r="H30" s="39" t="n">
        <v>1</v>
      </c>
      <c r="I30" s="39" t="n">
        <v>1</v>
      </c>
      <c r="J30" s="39" t="n">
        <v>1</v>
      </c>
      <c r="K30" s="39" t="n">
        <v>1</v>
      </c>
      <c r="L30" s="39" t="n">
        <v>1</v>
      </c>
      <c r="M30" s="41" t="n">
        <v>1.15</v>
      </c>
      <c r="N30" s="39" t="n">
        <v>1</v>
      </c>
      <c r="O30" s="39" t="n">
        <v>1</v>
      </c>
      <c r="P30" s="39" t="n">
        <v>1</v>
      </c>
    </row>
    <row r="31" customFormat="false" ht="15" hidden="false" customHeight="false" outlineLevel="0" collapsed="false">
      <c r="A31" s="37" t="s">
        <v>207</v>
      </c>
      <c r="B31" s="37" t="s">
        <v>161</v>
      </c>
      <c r="C31" s="37" t="s">
        <v>92</v>
      </c>
      <c r="D31" s="37" t="s">
        <v>93</v>
      </c>
      <c r="E31" s="37" t="s">
        <v>69</v>
      </c>
      <c r="F31" s="37" t="s">
        <v>87</v>
      </c>
      <c r="G31" s="38" t="n">
        <v>40.9</v>
      </c>
      <c r="H31" s="39" t="n">
        <v>1</v>
      </c>
      <c r="I31" s="39" t="n">
        <v>1</v>
      </c>
      <c r="J31" s="39" t="n">
        <v>1</v>
      </c>
      <c r="K31" s="39" t="n">
        <v>1</v>
      </c>
      <c r="L31" s="39" t="n">
        <v>1</v>
      </c>
      <c r="M31" s="41" t="n">
        <v>1.15</v>
      </c>
      <c r="N31" s="39" t="n">
        <v>1</v>
      </c>
      <c r="O31" s="39" t="n">
        <v>1</v>
      </c>
      <c r="P31" s="39" t="n">
        <v>1</v>
      </c>
    </row>
    <row r="32" customFormat="false" ht="15" hidden="false" customHeight="false" outlineLevel="0" collapsed="false">
      <c r="A32" s="37" t="s">
        <v>228</v>
      </c>
      <c r="B32" s="37" t="s">
        <v>149</v>
      </c>
      <c r="C32" s="37" t="s">
        <v>92</v>
      </c>
      <c r="D32" s="37" t="s">
        <v>93</v>
      </c>
      <c r="E32" s="37" t="s">
        <v>69</v>
      </c>
      <c r="F32" s="37" t="s">
        <v>87</v>
      </c>
      <c r="G32" s="38" t="n">
        <v>34.7</v>
      </c>
      <c r="H32" s="39" t="n">
        <v>1</v>
      </c>
      <c r="I32" s="39" t="n">
        <v>1</v>
      </c>
      <c r="J32" s="39" t="n">
        <v>1</v>
      </c>
      <c r="K32" s="39" t="n">
        <v>1</v>
      </c>
      <c r="L32" s="39" t="n">
        <v>1</v>
      </c>
      <c r="M32" s="41" t="n">
        <v>1.15</v>
      </c>
      <c r="N32" s="39" t="n">
        <v>1</v>
      </c>
      <c r="O32" s="39" t="n">
        <v>1</v>
      </c>
      <c r="P32" s="39" t="n">
        <v>1</v>
      </c>
    </row>
    <row r="33" customFormat="false" ht="15" hidden="false" customHeight="false" outlineLevel="0" collapsed="false">
      <c r="A33" s="37" t="s">
        <v>193</v>
      </c>
      <c r="B33" s="37" t="s">
        <v>151</v>
      </c>
      <c r="C33" s="37" t="s">
        <v>94</v>
      </c>
      <c r="D33" s="37" t="s">
        <v>95</v>
      </c>
      <c r="E33" s="37" t="s">
        <v>69</v>
      </c>
      <c r="F33" s="37" t="s">
        <v>87</v>
      </c>
      <c r="G33" s="38" t="n">
        <v>35.4</v>
      </c>
      <c r="H33" s="39" t="n">
        <v>1</v>
      </c>
      <c r="I33" s="40" t="n">
        <v>0.992</v>
      </c>
      <c r="J33" s="39" t="n">
        <v>1</v>
      </c>
      <c r="K33" s="39" t="n">
        <v>1</v>
      </c>
      <c r="L33" s="39" t="n">
        <v>1</v>
      </c>
      <c r="M33" s="41" t="n">
        <v>1.15</v>
      </c>
      <c r="N33" s="39" t="n">
        <v>1</v>
      </c>
      <c r="O33" s="39" t="n">
        <v>1</v>
      </c>
      <c r="P33" s="40" t="n">
        <v>0.97</v>
      </c>
    </row>
    <row r="34" customFormat="false" ht="15" hidden="false" customHeight="false" outlineLevel="0" collapsed="false">
      <c r="A34" s="37" t="s">
        <v>195</v>
      </c>
      <c r="B34" s="37" t="s">
        <v>153</v>
      </c>
      <c r="C34" s="37" t="s">
        <v>94</v>
      </c>
      <c r="D34" s="37" t="s">
        <v>95</v>
      </c>
      <c r="E34" s="37" t="s">
        <v>69</v>
      </c>
      <c r="F34" s="37" t="s">
        <v>87</v>
      </c>
      <c r="G34" s="38" t="n">
        <v>35.4</v>
      </c>
      <c r="H34" s="41" t="n">
        <v>1.152</v>
      </c>
      <c r="I34" s="39" t="n">
        <v>1</v>
      </c>
      <c r="J34" s="39" t="n">
        <v>1</v>
      </c>
      <c r="K34" s="39" t="n">
        <v>1</v>
      </c>
      <c r="L34" s="39" t="n">
        <v>1</v>
      </c>
      <c r="M34" s="41" t="n">
        <v>1.15</v>
      </c>
      <c r="N34" s="39" t="n">
        <v>1</v>
      </c>
      <c r="O34" s="39" t="n">
        <v>1</v>
      </c>
      <c r="P34" s="40" t="n">
        <v>0.97</v>
      </c>
    </row>
    <row r="35" customFormat="false" ht="15" hidden="false" customHeight="false" outlineLevel="0" collapsed="false">
      <c r="A35" s="37" t="s">
        <v>198</v>
      </c>
      <c r="B35" s="37" t="s">
        <v>155</v>
      </c>
      <c r="C35" s="37" t="s">
        <v>94</v>
      </c>
      <c r="D35" s="37" t="s">
        <v>95</v>
      </c>
      <c r="E35" s="37" t="s">
        <v>69</v>
      </c>
      <c r="F35" s="37" t="s">
        <v>87</v>
      </c>
      <c r="G35" s="38" t="n">
        <v>35.8</v>
      </c>
      <c r="H35" s="39" t="n">
        <v>1</v>
      </c>
      <c r="I35" s="39" t="n">
        <v>1</v>
      </c>
      <c r="J35" s="39" t="n">
        <v>1</v>
      </c>
      <c r="K35" s="39" t="n">
        <v>1</v>
      </c>
      <c r="L35" s="39" t="n">
        <v>1</v>
      </c>
      <c r="M35" s="41" t="n">
        <v>1.15</v>
      </c>
      <c r="N35" s="39" t="n">
        <v>1</v>
      </c>
      <c r="O35" s="39" t="n">
        <v>1</v>
      </c>
      <c r="P35" s="39" t="n">
        <v>1</v>
      </c>
    </row>
    <row r="36" customFormat="false" ht="15" hidden="false" customHeight="false" outlineLevel="0" collapsed="false">
      <c r="A36" s="37" t="s">
        <v>201</v>
      </c>
      <c r="B36" s="37" t="s">
        <v>157</v>
      </c>
      <c r="C36" s="37" t="s">
        <v>94</v>
      </c>
      <c r="D36" s="37" t="s">
        <v>95</v>
      </c>
      <c r="E36" s="37" t="s">
        <v>69</v>
      </c>
      <c r="F36" s="37" t="s">
        <v>87</v>
      </c>
      <c r="G36" s="38" t="n">
        <v>48.4</v>
      </c>
      <c r="H36" s="39" t="n">
        <v>1</v>
      </c>
      <c r="I36" s="39" t="n">
        <v>1</v>
      </c>
      <c r="J36" s="39" t="n">
        <v>1</v>
      </c>
      <c r="K36" s="39" t="n">
        <v>1</v>
      </c>
      <c r="L36" s="39" t="n">
        <v>1</v>
      </c>
      <c r="M36" s="41" t="n">
        <v>1.15</v>
      </c>
      <c r="N36" s="39" t="n">
        <v>1</v>
      </c>
      <c r="O36" s="39" t="n">
        <v>1</v>
      </c>
      <c r="P36" s="39" t="n">
        <v>1</v>
      </c>
    </row>
    <row r="37" customFormat="false" ht="15" hidden="false" customHeight="false" outlineLevel="0" collapsed="false">
      <c r="A37" s="37" t="s">
        <v>204</v>
      </c>
      <c r="B37" s="37" t="s">
        <v>159</v>
      </c>
      <c r="C37" s="37" t="s">
        <v>94</v>
      </c>
      <c r="D37" s="37" t="s">
        <v>95</v>
      </c>
      <c r="E37" s="37" t="s">
        <v>69</v>
      </c>
      <c r="F37" s="37" t="s">
        <v>87</v>
      </c>
      <c r="G37" s="38" t="n">
        <v>48.3</v>
      </c>
      <c r="H37" s="39" t="n">
        <v>1</v>
      </c>
      <c r="I37" s="39" t="n">
        <v>1</v>
      </c>
      <c r="J37" s="39" t="n">
        <v>1</v>
      </c>
      <c r="K37" s="39" t="n">
        <v>1</v>
      </c>
      <c r="L37" s="39" t="n">
        <v>1</v>
      </c>
      <c r="M37" s="41" t="n">
        <v>1.15</v>
      </c>
      <c r="N37" s="39" t="n">
        <v>1</v>
      </c>
      <c r="O37" s="39" t="n">
        <v>1</v>
      </c>
      <c r="P37" s="39" t="n">
        <v>1</v>
      </c>
    </row>
    <row r="38" customFormat="false" ht="15" hidden="false" customHeight="false" outlineLevel="0" collapsed="false">
      <c r="A38" s="37" t="s">
        <v>207</v>
      </c>
      <c r="B38" s="37" t="s">
        <v>161</v>
      </c>
      <c r="C38" s="37" t="s">
        <v>94</v>
      </c>
      <c r="D38" s="37" t="s">
        <v>95</v>
      </c>
      <c r="E38" s="37" t="s">
        <v>69</v>
      </c>
      <c r="F38" s="37" t="s">
        <v>87</v>
      </c>
      <c r="G38" s="38" t="n">
        <v>41.9</v>
      </c>
      <c r="H38" s="39" t="n">
        <v>1</v>
      </c>
      <c r="I38" s="39" t="n">
        <v>1</v>
      </c>
      <c r="J38" s="39" t="n">
        <v>1</v>
      </c>
      <c r="K38" s="39" t="n">
        <v>1</v>
      </c>
      <c r="L38" s="39" t="n">
        <v>1</v>
      </c>
      <c r="M38" s="41" t="n">
        <v>1.15</v>
      </c>
      <c r="N38" s="39" t="n">
        <v>1</v>
      </c>
      <c r="O38" s="39" t="n">
        <v>1</v>
      </c>
      <c r="P38" s="39" t="n">
        <v>1</v>
      </c>
    </row>
    <row r="39" customFormat="false" ht="15" hidden="false" customHeight="false" outlineLevel="0" collapsed="false">
      <c r="A39" s="37" t="s">
        <v>228</v>
      </c>
      <c r="B39" s="37" t="s">
        <v>149</v>
      </c>
      <c r="C39" s="37" t="s">
        <v>94</v>
      </c>
      <c r="D39" s="37" t="s">
        <v>95</v>
      </c>
      <c r="E39" s="37" t="s">
        <v>69</v>
      </c>
      <c r="F39" s="37" t="s">
        <v>87</v>
      </c>
      <c r="G39" s="38" t="n">
        <v>36.4</v>
      </c>
      <c r="H39" s="39" t="n">
        <v>1</v>
      </c>
      <c r="I39" s="39" t="n">
        <v>1</v>
      </c>
      <c r="J39" s="39" t="n">
        <v>1</v>
      </c>
      <c r="K39" s="39" t="n">
        <v>1</v>
      </c>
      <c r="L39" s="39" t="n">
        <v>1</v>
      </c>
      <c r="M39" s="41" t="n">
        <v>1.15</v>
      </c>
      <c r="N39" s="39" t="n">
        <v>1</v>
      </c>
      <c r="O39" s="39" t="n">
        <v>1</v>
      </c>
      <c r="P39" s="39" t="n">
        <v>1</v>
      </c>
    </row>
    <row r="40" customFormat="false" ht="15" hidden="false" customHeight="false" outlineLevel="0" collapsed="false">
      <c r="A40" s="37" t="s">
        <v>193</v>
      </c>
      <c r="B40" s="37" t="s">
        <v>151</v>
      </c>
      <c r="C40" s="37" t="s">
        <v>96</v>
      </c>
      <c r="D40" s="37" t="s">
        <v>97</v>
      </c>
      <c r="E40" s="37" t="s">
        <v>70</v>
      </c>
      <c r="F40" s="37" t="s">
        <v>87</v>
      </c>
      <c r="G40" s="38" t="n">
        <v>21.3</v>
      </c>
      <c r="H40" s="39" t="n">
        <v>1</v>
      </c>
      <c r="I40" s="40" t="n">
        <v>0.99</v>
      </c>
      <c r="J40" s="39" t="n">
        <v>1</v>
      </c>
      <c r="K40" s="39" t="n">
        <v>1</v>
      </c>
      <c r="L40" s="39" t="n">
        <v>1</v>
      </c>
      <c r="M40" s="41" t="n">
        <v>1.15</v>
      </c>
      <c r="N40" s="39" t="n">
        <v>1</v>
      </c>
      <c r="O40" s="39" t="n">
        <v>1</v>
      </c>
      <c r="P40" s="40" t="n">
        <v>0.97</v>
      </c>
    </row>
    <row r="41" customFormat="false" ht="15" hidden="false" customHeight="false" outlineLevel="0" collapsed="false">
      <c r="A41" s="37" t="s">
        <v>195</v>
      </c>
      <c r="B41" s="37" t="s">
        <v>153</v>
      </c>
      <c r="C41" s="37" t="s">
        <v>96</v>
      </c>
      <c r="D41" s="37" t="s">
        <v>97</v>
      </c>
      <c r="E41" s="37" t="s">
        <v>70</v>
      </c>
      <c r="F41" s="37" t="s">
        <v>87</v>
      </c>
      <c r="G41" s="38" t="n">
        <v>20.9</v>
      </c>
      <c r="H41" s="41" t="n">
        <v>1.157</v>
      </c>
      <c r="I41" s="39" t="n">
        <v>1</v>
      </c>
      <c r="J41" s="39" t="n">
        <v>1</v>
      </c>
      <c r="K41" s="39" t="n">
        <v>1</v>
      </c>
      <c r="L41" s="39" t="n">
        <v>1</v>
      </c>
      <c r="M41" s="41" t="n">
        <v>1.15</v>
      </c>
      <c r="N41" s="39" t="n">
        <v>1</v>
      </c>
      <c r="O41" s="39" t="n">
        <v>1</v>
      </c>
      <c r="P41" s="40" t="n">
        <v>0.97</v>
      </c>
    </row>
    <row r="42" customFormat="false" ht="15" hidden="false" customHeight="false" outlineLevel="0" collapsed="false">
      <c r="A42" s="37" t="s">
        <v>198</v>
      </c>
      <c r="B42" s="37" t="s">
        <v>155</v>
      </c>
      <c r="C42" s="37" t="s">
        <v>96</v>
      </c>
      <c r="D42" s="37" t="s">
        <v>97</v>
      </c>
      <c r="E42" s="37" t="s">
        <v>70</v>
      </c>
      <c r="F42" s="37" t="s">
        <v>87</v>
      </c>
      <c r="G42" s="38" t="n">
        <v>21.4</v>
      </c>
      <c r="H42" s="39" t="n">
        <v>1</v>
      </c>
      <c r="I42" s="39" t="n">
        <v>1</v>
      </c>
      <c r="J42" s="39" t="n">
        <v>1</v>
      </c>
      <c r="K42" s="39" t="n">
        <v>1</v>
      </c>
      <c r="L42" s="39" t="n">
        <v>1</v>
      </c>
      <c r="M42" s="41" t="n">
        <v>1.15</v>
      </c>
      <c r="N42" s="39" t="n">
        <v>1</v>
      </c>
      <c r="O42" s="39" t="n">
        <v>1</v>
      </c>
      <c r="P42" s="39" t="n">
        <v>1</v>
      </c>
    </row>
    <row r="43" customFormat="false" ht="15" hidden="false" customHeight="false" outlineLevel="0" collapsed="false">
      <c r="A43" s="37" t="s">
        <v>201</v>
      </c>
      <c r="B43" s="37" t="s">
        <v>157</v>
      </c>
      <c r="C43" s="37" t="s">
        <v>96</v>
      </c>
      <c r="D43" s="37" t="s">
        <v>97</v>
      </c>
      <c r="E43" s="37" t="s">
        <v>70</v>
      </c>
      <c r="F43" s="37" t="s">
        <v>87</v>
      </c>
      <c r="G43" s="38" t="n">
        <v>28.5</v>
      </c>
      <c r="H43" s="39" t="n">
        <v>1</v>
      </c>
      <c r="I43" s="39" t="n">
        <v>1</v>
      </c>
      <c r="J43" s="39" t="n">
        <v>1</v>
      </c>
      <c r="K43" s="39" t="n">
        <v>1</v>
      </c>
      <c r="L43" s="39" t="n">
        <v>1</v>
      </c>
      <c r="M43" s="41" t="n">
        <v>1.15</v>
      </c>
      <c r="N43" s="39" t="n">
        <v>1</v>
      </c>
      <c r="O43" s="39" t="n">
        <v>1</v>
      </c>
      <c r="P43" s="39" t="n">
        <v>1</v>
      </c>
    </row>
    <row r="44" customFormat="false" ht="15" hidden="false" customHeight="false" outlineLevel="0" collapsed="false">
      <c r="A44" s="37" t="s">
        <v>204</v>
      </c>
      <c r="B44" s="37" t="s">
        <v>159</v>
      </c>
      <c r="C44" s="37" t="s">
        <v>96</v>
      </c>
      <c r="D44" s="37" t="s">
        <v>97</v>
      </c>
      <c r="E44" s="37" t="s">
        <v>70</v>
      </c>
      <c r="F44" s="37" t="s">
        <v>87</v>
      </c>
      <c r="G44" s="38" t="n">
        <v>28.2</v>
      </c>
      <c r="H44" s="39" t="n">
        <v>1</v>
      </c>
      <c r="I44" s="39" t="n">
        <v>1</v>
      </c>
      <c r="J44" s="39" t="n">
        <v>1</v>
      </c>
      <c r="K44" s="39" t="n">
        <v>1</v>
      </c>
      <c r="L44" s="39" t="n">
        <v>1</v>
      </c>
      <c r="M44" s="41" t="n">
        <v>1.15</v>
      </c>
      <c r="N44" s="39" t="n">
        <v>1</v>
      </c>
      <c r="O44" s="39" t="n">
        <v>1</v>
      </c>
      <c r="P44" s="39" t="n">
        <v>1</v>
      </c>
    </row>
    <row r="45" customFormat="false" ht="15" hidden="false" customHeight="false" outlineLevel="0" collapsed="false">
      <c r="A45" s="37" t="s">
        <v>207</v>
      </c>
      <c r="B45" s="37" t="s">
        <v>161</v>
      </c>
      <c r="C45" s="37" t="s">
        <v>96</v>
      </c>
      <c r="D45" s="37" t="s">
        <v>97</v>
      </c>
      <c r="E45" s="37" t="s">
        <v>70</v>
      </c>
      <c r="F45" s="37" t="s">
        <v>87</v>
      </c>
      <c r="G45" s="38" t="n">
        <v>25.4</v>
      </c>
      <c r="H45" s="39" t="n">
        <v>1</v>
      </c>
      <c r="I45" s="39" t="n">
        <v>1</v>
      </c>
      <c r="J45" s="39" t="n">
        <v>1</v>
      </c>
      <c r="K45" s="39" t="n">
        <v>1</v>
      </c>
      <c r="L45" s="39" t="n">
        <v>1</v>
      </c>
      <c r="M45" s="41" t="n">
        <v>1.15</v>
      </c>
      <c r="N45" s="39" t="n">
        <v>1</v>
      </c>
      <c r="O45" s="39" t="n">
        <v>1</v>
      </c>
      <c r="P45" s="39" t="n">
        <v>1</v>
      </c>
    </row>
    <row r="46" customFormat="false" ht="15" hidden="false" customHeight="false" outlineLevel="0" collapsed="false">
      <c r="A46" s="37" t="s">
        <v>228</v>
      </c>
      <c r="B46" s="37" t="s">
        <v>149</v>
      </c>
      <c r="C46" s="37" t="s">
        <v>96</v>
      </c>
      <c r="D46" s="37" t="s">
        <v>97</v>
      </c>
      <c r="E46" s="37" t="s">
        <v>70</v>
      </c>
      <c r="F46" s="37" t="s">
        <v>87</v>
      </c>
      <c r="G46" s="38" t="n">
        <v>21.5</v>
      </c>
      <c r="H46" s="39" t="n">
        <v>1</v>
      </c>
      <c r="I46" s="39" t="n">
        <v>1</v>
      </c>
      <c r="J46" s="39" t="n">
        <v>1</v>
      </c>
      <c r="K46" s="39" t="n">
        <v>1</v>
      </c>
      <c r="L46" s="39" t="n">
        <v>1</v>
      </c>
      <c r="M46" s="41" t="n">
        <v>1.15</v>
      </c>
      <c r="N46" s="39" t="n">
        <v>1</v>
      </c>
      <c r="O46" s="39" t="n">
        <v>1</v>
      </c>
      <c r="P46" s="39" t="n">
        <v>1</v>
      </c>
    </row>
    <row r="47" customFormat="false" ht="15" hidden="false" customHeight="false" outlineLevel="0" collapsed="false">
      <c r="A47" s="37" t="s">
        <v>193</v>
      </c>
      <c r="B47" s="37" t="s">
        <v>151</v>
      </c>
      <c r="C47" s="37" t="s">
        <v>98</v>
      </c>
      <c r="D47" s="37" t="s">
        <v>99</v>
      </c>
      <c r="E47" s="37" t="s">
        <v>68</v>
      </c>
      <c r="F47" s="37" t="s">
        <v>100</v>
      </c>
      <c r="G47" s="38" t="n">
        <v>139.1</v>
      </c>
      <c r="H47" s="39" t="n">
        <v>1</v>
      </c>
      <c r="I47" s="40" t="n">
        <v>0.983</v>
      </c>
      <c r="J47" s="41" t="n">
        <v>1.03</v>
      </c>
      <c r="K47" s="39" t="n">
        <v>1</v>
      </c>
      <c r="L47" s="41" t="n">
        <v>1.032</v>
      </c>
      <c r="M47" s="41" t="n">
        <v>1.15</v>
      </c>
      <c r="N47" s="41" t="n">
        <v>1.038</v>
      </c>
      <c r="O47" s="39" t="n">
        <v>1</v>
      </c>
      <c r="P47" s="40" t="n">
        <v>0.97</v>
      </c>
    </row>
    <row r="48" customFormat="false" ht="15" hidden="false" customHeight="false" outlineLevel="0" collapsed="false">
      <c r="A48" s="37" t="s">
        <v>195</v>
      </c>
      <c r="B48" s="37" t="s">
        <v>153</v>
      </c>
      <c r="C48" s="37" t="s">
        <v>98</v>
      </c>
      <c r="D48" s="37" t="s">
        <v>99</v>
      </c>
      <c r="E48" s="37" t="s">
        <v>68</v>
      </c>
      <c r="F48" s="37" t="s">
        <v>100</v>
      </c>
      <c r="G48" s="38" t="n">
        <v>141.6</v>
      </c>
      <c r="H48" s="41" t="n">
        <v>1.171</v>
      </c>
      <c r="I48" s="39" t="n">
        <v>1</v>
      </c>
      <c r="J48" s="41" t="n">
        <v>1.03</v>
      </c>
      <c r="K48" s="39" t="n">
        <v>1</v>
      </c>
      <c r="L48" s="41" t="n">
        <v>1.031</v>
      </c>
      <c r="M48" s="41" t="n">
        <v>1.15</v>
      </c>
      <c r="N48" s="41" t="n">
        <v>1.038</v>
      </c>
      <c r="O48" s="39" t="n">
        <v>1</v>
      </c>
      <c r="P48" s="40" t="n">
        <v>0.97</v>
      </c>
    </row>
    <row r="49" customFormat="false" ht="15" hidden="false" customHeight="false" outlineLevel="0" collapsed="false">
      <c r="A49" s="37" t="s">
        <v>198</v>
      </c>
      <c r="B49" s="37" t="s">
        <v>155</v>
      </c>
      <c r="C49" s="37" t="s">
        <v>98</v>
      </c>
      <c r="D49" s="37" t="s">
        <v>99</v>
      </c>
      <c r="E49" s="37" t="s">
        <v>68</v>
      </c>
      <c r="F49" s="37" t="s">
        <v>100</v>
      </c>
      <c r="G49" s="38" t="n">
        <v>136.1</v>
      </c>
      <c r="H49" s="39" t="n">
        <v>1</v>
      </c>
      <c r="I49" s="39" t="n">
        <v>1</v>
      </c>
      <c r="J49" s="41" t="n">
        <v>1.03</v>
      </c>
      <c r="K49" s="41" t="n">
        <v>1.06</v>
      </c>
      <c r="L49" s="41" t="n">
        <v>1.032</v>
      </c>
      <c r="M49" s="41" t="n">
        <v>1.15</v>
      </c>
      <c r="N49" s="41" t="n">
        <v>1.038</v>
      </c>
      <c r="O49" s="39" t="n">
        <v>1</v>
      </c>
      <c r="P49" s="39" t="n">
        <v>1</v>
      </c>
    </row>
    <row r="50" customFormat="false" ht="15" hidden="false" customHeight="false" outlineLevel="0" collapsed="false">
      <c r="A50" s="37" t="s">
        <v>201</v>
      </c>
      <c r="B50" s="37" t="s">
        <v>157</v>
      </c>
      <c r="C50" s="37" t="s">
        <v>98</v>
      </c>
      <c r="D50" s="37" t="s">
        <v>99</v>
      </c>
      <c r="E50" s="37" t="s">
        <v>68</v>
      </c>
      <c r="F50" s="37" t="s">
        <v>100</v>
      </c>
      <c r="G50" s="38" t="n">
        <v>189.6</v>
      </c>
      <c r="H50" s="39" t="n">
        <v>1</v>
      </c>
      <c r="I50" s="39" t="n">
        <v>1</v>
      </c>
      <c r="J50" s="41" t="n">
        <v>1.03</v>
      </c>
      <c r="K50" s="41" t="n">
        <v>1.06</v>
      </c>
      <c r="L50" s="41" t="n">
        <v>1.023</v>
      </c>
      <c r="M50" s="41" t="n">
        <v>1.15</v>
      </c>
      <c r="N50" s="41" t="n">
        <v>1.038</v>
      </c>
      <c r="O50" s="39" t="n">
        <v>1</v>
      </c>
      <c r="P50" s="39" t="n">
        <v>1</v>
      </c>
    </row>
    <row r="51" customFormat="false" ht="15" hidden="false" customHeight="false" outlineLevel="0" collapsed="false">
      <c r="A51" s="37" t="s">
        <v>204</v>
      </c>
      <c r="B51" s="37" t="s">
        <v>159</v>
      </c>
      <c r="C51" s="37" t="s">
        <v>98</v>
      </c>
      <c r="D51" s="37" t="s">
        <v>99</v>
      </c>
      <c r="E51" s="37" t="s">
        <v>68</v>
      </c>
      <c r="F51" s="37" t="s">
        <v>100</v>
      </c>
      <c r="G51" s="38" t="n">
        <v>191.5</v>
      </c>
      <c r="H51" s="39" t="n">
        <v>1</v>
      </c>
      <c r="I51" s="39" t="n">
        <v>1</v>
      </c>
      <c r="J51" s="41" t="n">
        <v>1.03</v>
      </c>
      <c r="K51" s="41" t="n">
        <v>1.06</v>
      </c>
      <c r="L51" s="41" t="n">
        <v>1.023</v>
      </c>
      <c r="M51" s="41" t="n">
        <v>1.15</v>
      </c>
      <c r="N51" s="41" t="n">
        <v>1.038</v>
      </c>
      <c r="O51" s="39" t="n">
        <v>1</v>
      </c>
      <c r="P51" s="39" t="n">
        <v>1</v>
      </c>
    </row>
    <row r="52" customFormat="false" ht="15" hidden="false" customHeight="false" outlineLevel="0" collapsed="false">
      <c r="A52" s="37" t="s">
        <v>207</v>
      </c>
      <c r="B52" s="37" t="s">
        <v>161</v>
      </c>
      <c r="C52" s="37" t="s">
        <v>98</v>
      </c>
      <c r="D52" s="37" t="s">
        <v>99</v>
      </c>
      <c r="E52" s="37" t="s">
        <v>68</v>
      </c>
      <c r="F52" s="37" t="s">
        <v>100</v>
      </c>
      <c r="G52" s="38" t="n">
        <v>164.4</v>
      </c>
      <c r="H52" s="39" t="n">
        <v>1</v>
      </c>
      <c r="I52" s="39" t="n">
        <v>1</v>
      </c>
      <c r="J52" s="41" t="n">
        <v>1.03</v>
      </c>
      <c r="K52" s="39" t="n">
        <v>1</v>
      </c>
      <c r="L52" s="41" t="n">
        <v>1.027</v>
      </c>
      <c r="M52" s="41" t="n">
        <v>1.15</v>
      </c>
      <c r="N52" s="41" t="n">
        <v>1.038</v>
      </c>
      <c r="O52" s="39" t="n">
        <v>1</v>
      </c>
      <c r="P52" s="39" t="n">
        <v>1</v>
      </c>
    </row>
    <row r="53" customFormat="false" ht="15" hidden="false" customHeight="false" outlineLevel="0" collapsed="false">
      <c r="A53" s="37" t="s">
        <v>228</v>
      </c>
      <c r="B53" s="37" t="s">
        <v>149</v>
      </c>
      <c r="C53" s="37" t="s">
        <v>98</v>
      </c>
      <c r="D53" s="37" t="s">
        <v>99</v>
      </c>
      <c r="E53" s="37" t="s">
        <v>68</v>
      </c>
      <c r="F53" s="37" t="s">
        <v>100</v>
      </c>
      <c r="G53" s="38" t="n">
        <v>140.1</v>
      </c>
      <c r="H53" s="39" t="n">
        <v>1</v>
      </c>
      <c r="I53" s="39" t="n">
        <v>1</v>
      </c>
      <c r="J53" s="41" t="n">
        <v>1.03</v>
      </c>
      <c r="K53" s="39" t="n">
        <v>1</v>
      </c>
      <c r="L53" s="41" t="n">
        <v>1.031</v>
      </c>
      <c r="M53" s="41" t="n">
        <v>1.15</v>
      </c>
      <c r="N53" s="41" t="n">
        <v>1.038</v>
      </c>
      <c r="O53" s="39" t="n">
        <v>1</v>
      </c>
      <c r="P53" s="39" t="n">
        <v>1</v>
      </c>
    </row>
    <row r="54" customFormat="false" ht="15" hidden="false" customHeight="false" outlineLevel="0" collapsed="false">
      <c r="A54" s="37" t="s">
        <v>193</v>
      </c>
      <c r="B54" s="37" t="s">
        <v>151</v>
      </c>
      <c r="C54" s="37" t="s">
        <v>101</v>
      </c>
      <c r="D54" s="37" t="s">
        <v>102</v>
      </c>
      <c r="E54" s="37" t="s">
        <v>69</v>
      </c>
      <c r="F54" s="37" t="s">
        <v>100</v>
      </c>
      <c r="G54" s="38" t="n">
        <v>35.4</v>
      </c>
      <c r="H54" s="39" t="n">
        <v>1</v>
      </c>
      <c r="I54" s="40" t="n">
        <v>0.992</v>
      </c>
      <c r="J54" s="41" t="n">
        <v>1.03</v>
      </c>
      <c r="K54" s="39" t="n">
        <v>1</v>
      </c>
      <c r="L54" s="39" t="n">
        <v>1</v>
      </c>
      <c r="M54" s="41" t="n">
        <v>1.15</v>
      </c>
      <c r="N54" s="39" t="n">
        <v>1</v>
      </c>
      <c r="O54" s="39" t="n">
        <v>1</v>
      </c>
      <c r="P54" s="40" t="n">
        <v>0.97</v>
      </c>
    </row>
    <row r="55" customFormat="false" ht="15" hidden="false" customHeight="false" outlineLevel="0" collapsed="false">
      <c r="A55" s="37" t="s">
        <v>195</v>
      </c>
      <c r="B55" s="37" t="s">
        <v>153</v>
      </c>
      <c r="C55" s="37" t="s">
        <v>101</v>
      </c>
      <c r="D55" s="37" t="s">
        <v>102</v>
      </c>
      <c r="E55" s="37" t="s">
        <v>69</v>
      </c>
      <c r="F55" s="37" t="s">
        <v>100</v>
      </c>
      <c r="G55" s="38" t="n">
        <v>35.3</v>
      </c>
      <c r="H55" s="41" t="n">
        <v>1.152</v>
      </c>
      <c r="I55" s="39" t="n">
        <v>1</v>
      </c>
      <c r="J55" s="41" t="n">
        <v>1.03</v>
      </c>
      <c r="K55" s="39" t="n">
        <v>1</v>
      </c>
      <c r="L55" s="39" t="n">
        <v>1</v>
      </c>
      <c r="M55" s="41" t="n">
        <v>1.15</v>
      </c>
      <c r="N55" s="39" t="n">
        <v>1</v>
      </c>
      <c r="O55" s="39" t="n">
        <v>1</v>
      </c>
      <c r="P55" s="40" t="n">
        <v>0.97</v>
      </c>
    </row>
    <row r="56" customFormat="false" ht="15" hidden="false" customHeight="false" outlineLevel="0" collapsed="false">
      <c r="A56" s="37" t="s">
        <v>198</v>
      </c>
      <c r="B56" s="37" t="s">
        <v>155</v>
      </c>
      <c r="C56" s="37" t="s">
        <v>101</v>
      </c>
      <c r="D56" s="37" t="s">
        <v>102</v>
      </c>
      <c r="E56" s="37" t="s">
        <v>69</v>
      </c>
      <c r="F56" s="37" t="s">
        <v>100</v>
      </c>
      <c r="G56" s="38" t="n">
        <v>35.7</v>
      </c>
      <c r="H56" s="39" t="n">
        <v>1</v>
      </c>
      <c r="I56" s="39" t="n">
        <v>1</v>
      </c>
      <c r="J56" s="41" t="n">
        <v>1.03</v>
      </c>
      <c r="K56" s="41" t="n">
        <v>1.06</v>
      </c>
      <c r="L56" s="39" t="n">
        <v>1</v>
      </c>
      <c r="M56" s="41" t="n">
        <v>1.15</v>
      </c>
      <c r="N56" s="39" t="n">
        <v>1</v>
      </c>
      <c r="O56" s="39" t="n">
        <v>1</v>
      </c>
      <c r="P56" s="39" t="n">
        <v>1</v>
      </c>
    </row>
    <row r="57" customFormat="false" ht="15" hidden="false" customHeight="false" outlineLevel="0" collapsed="false">
      <c r="A57" s="37" t="s">
        <v>201</v>
      </c>
      <c r="B57" s="37" t="s">
        <v>157</v>
      </c>
      <c r="C57" s="37" t="s">
        <v>101</v>
      </c>
      <c r="D57" s="37" t="s">
        <v>102</v>
      </c>
      <c r="E57" s="37" t="s">
        <v>69</v>
      </c>
      <c r="F57" s="37" t="s">
        <v>100</v>
      </c>
      <c r="G57" s="38" t="n">
        <v>48.1</v>
      </c>
      <c r="H57" s="39" t="n">
        <v>1</v>
      </c>
      <c r="I57" s="39" t="n">
        <v>1</v>
      </c>
      <c r="J57" s="41" t="n">
        <v>1.03</v>
      </c>
      <c r="K57" s="41" t="n">
        <v>1.06</v>
      </c>
      <c r="L57" s="39" t="n">
        <v>1</v>
      </c>
      <c r="M57" s="41" t="n">
        <v>1.15</v>
      </c>
      <c r="N57" s="39" t="n">
        <v>1</v>
      </c>
      <c r="O57" s="39" t="n">
        <v>1</v>
      </c>
      <c r="P57" s="39" t="n">
        <v>1</v>
      </c>
    </row>
    <row r="58" customFormat="false" ht="15" hidden="false" customHeight="false" outlineLevel="0" collapsed="false">
      <c r="A58" s="37" t="s">
        <v>204</v>
      </c>
      <c r="B58" s="37" t="s">
        <v>159</v>
      </c>
      <c r="C58" s="37" t="s">
        <v>101</v>
      </c>
      <c r="D58" s="37" t="s">
        <v>102</v>
      </c>
      <c r="E58" s="37" t="s">
        <v>69</v>
      </c>
      <c r="F58" s="37" t="s">
        <v>100</v>
      </c>
      <c r="G58" s="38" t="n">
        <v>48.8</v>
      </c>
      <c r="H58" s="39" t="n">
        <v>1</v>
      </c>
      <c r="I58" s="39" t="n">
        <v>1</v>
      </c>
      <c r="J58" s="41" t="n">
        <v>1.03</v>
      </c>
      <c r="K58" s="41" t="n">
        <v>1.06</v>
      </c>
      <c r="L58" s="39" t="n">
        <v>1</v>
      </c>
      <c r="M58" s="41" t="n">
        <v>1.15</v>
      </c>
      <c r="N58" s="39" t="n">
        <v>1</v>
      </c>
      <c r="O58" s="39" t="n">
        <v>1</v>
      </c>
      <c r="P58" s="39" t="n">
        <v>1</v>
      </c>
    </row>
    <row r="59" customFormat="false" ht="15" hidden="false" customHeight="false" outlineLevel="0" collapsed="false">
      <c r="A59" s="37" t="s">
        <v>207</v>
      </c>
      <c r="B59" s="37" t="s">
        <v>161</v>
      </c>
      <c r="C59" s="37" t="s">
        <v>101</v>
      </c>
      <c r="D59" s="37" t="s">
        <v>102</v>
      </c>
      <c r="E59" s="37" t="s">
        <v>69</v>
      </c>
      <c r="F59" s="37" t="s">
        <v>100</v>
      </c>
      <c r="G59" s="38" t="n">
        <v>41.3</v>
      </c>
      <c r="H59" s="39" t="n">
        <v>1</v>
      </c>
      <c r="I59" s="39" t="n">
        <v>1</v>
      </c>
      <c r="J59" s="41" t="n">
        <v>1.03</v>
      </c>
      <c r="K59" s="39" t="n">
        <v>1</v>
      </c>
      <c r="L59" s="39" t="n">
        <v>1</v>
      </c>
      <c r="M59" s="41" t="n">
        <v>1.15</v>
      </c>
      <c r="N59" s="39" t="n">
        <v>1</v>
      </c>
      <c r="O59" s="39" t="n">
        <v>1</v>
      </c>
      <c r="P59" s="39" t="n">
        <v>1</v>
      </c>
    </row>
    <row r="60" customFormat="false" ht="15" hidden="false" customHeight="false" outlineLevel="0" collapsed="false">
      <c r="A60" s="37" t="s">
        <v>228</v>
      </c>
      <c r="B60" s="37" t="s">
        <v>149</v>
      </c>
      <c r="C60" s="37" t="s">
        <v>101</v>
      </c>
      <c r="D60" s="37" t="s">
        <v>102</v>
      </c>
      <c r="E60" s="37" t="s">
        <v>69</v>
      </c>
      <c r="F60" s="37" t="s">
        <v>100</v>
      </c>
      <c r="G60" s="38" t="n">
        <v>35.9</v>
      </c>
      <c r="H60" s="39" t="n">
        <v>1</v>
      </c>
      <c r="I60" s="39" t="n">
        <v>1</v>
      </c>
      <c r="J60" s="41" t="n">
        <v>1.03</v>
      </c>
      <c r="K60" s="39" t="n">
        <v>1</v>
      </c>
      <c r="L60" s="39" t="n">
        <v>1</v>
      </c>
      <c r="M60" s="41" t="n">
        <v>1.15</v>
      </c>
      <c r="N60" s="39" t="n">
        <v>1</v>
      </c>
      <c r="O60" s="39" t="n">
        <v>1</v>
      </c>
      <c r="P60" s="39" t="n">
        <v>1</v>
      </c>
    </row>
    <row r="61" customFormat="false" ht="15" hidden="false" customHeight="false" outlineLevel="0" collapsed="false">
      <c r="A61" s="37" t="s">
        <v>193</v>
      </c>
      <c r="B61" s="37" t="s">
        <v>151</v>
      </c>
      <c r="C61" s="37" t="s">
        <v>103</v>
      </c>
      <c r="D61" s="37" t="s">
        <v>104</v>
      </c>
      <c r="E61" s="37" t="s">
        <v>69</v>
      </c>
      <c r="F61" s="37" t="s">
        <v>100</v>
      </c>
      <c r="G61" s="38" t="n">
        <v>35.5</v>
      </c>
      <c r="H61" s="39" t="n">
        <v>1</v>
      </c>
      <c r="I61" s="40" t="n">
        <v>0.992</v>
      </c>
      <c r="J61" s="41" t="n">
        <v>1.03</v>
      </c>
      <c r="K61" s="39" t="n">
        <v>1</v>
      </c>
      <c r="L61" s="39" t="n">
        <v>1</v>
      </c>
      <c r="M61" s="41" t="n">
        <v>1.15</v>
      </c>
      <c r="N61" s="39" t="n">
        <v>1</v>
      </c>
      <c r="O61" s="39" t="n">
        <v>1</v>
      </c>
      <c r="P61" s="40" t="n">
        <v>0.97</v>
      </c>
    </row>
    <row r="62" customFormat="false" ht="15" hidden="false" customHeight="false" outlineLevel="0" collapsed="false">
      <c r="A62" s="37" t="s">
        <v>195</v>
      </c>
      <c r="B62" s="37" t="s">
        <v>153</v>
      </c>
      <c r="C62" s="37" t="s">
        <v>103</v>
      </c>
      <c r="D62" s="37" t="s">
        <v>104</v>
      </c>
      <c r="E62" s="37" t="s">
        <v>69</v>
      </c>
      <c r="F62" s="37" t="s">
        <v>100</v>
      </c>
      <c r="G62" s="38" t="n">
        <v>35.1</v>
      </c>
      <c r="H62" s="41" t="n">
        <v>1.152</v>
      </c>
      <c r="I62" s="39" t="n">
        <v>1</v>
      </c>
      <c r="J62" s="41" t="n">
        <v>1.03</v>
      </c>
      <c r="K62" s="39" t="n">
        <v>1</v>
      </c>
      <c r="L62" s="39" t="n">
        <v>1</v>
      </c>
      <c r="M62" s="41" t="n">
        <v>1.15</v>
      </c>
      <c r="N62" s="39" t="n">
        <v>1</v>
      </c>
      <c r="O62" s="39" t="n">
        <v>1</v>
      </c>
      <c r="P62" s="40" t="n">
        <v>0.97</v>
      </c>
    </row>
    <row r="63" customFormat="false" ht="15" hidden="false" customHeight="false" outlineLevel="0" collapsed="false">
      <c r="A63" s="37" t="s">
        <v>198</v>
      </c>
      <c r="B63" s="37" t="s">
        <v>155</v>
      </c>
      <c r="C63" s="37" t="s">
        <v>103</v>
      </c>
      <c r="D63" s="37" t="s">
        <v>104</v>
      </c>
      <c r="E63" s="37" t="s">
        <v>69</v>
      </c>
      <c r="F63" s="37" t="s">
        <v>100</v>
      </c>
      <c r="G63" s="38" t="n">
        <v>35.4</v>
      </c>
      <c r="H63" s="39" t="n">
        <v>1</v>
      </c>
      <c r="I63" s="39" t="n">
        <v>1</v>
      </c>
      <c r="J63" s="41" t="n">
        <v>1.03</v>
      </c>
      <c r="K63" s="41" t="n">
        <v>1.06</v>
      </c>
      <c r="L63" s="39" t="n">
        <v>1</v>
      </c>
      <c r="M63" s="41" t="n">
        <v>1.15</v>
      </c>
      <c r="N63" s="39" t="n">
        <v>1</v>
      </c>
      <c r="O63" s="39" t="n">
        <v>1</v>
      </c>
      <c r="P63" s="39" t="n">
        <v>1</v>
      </c>
    </row>
    <row r="64" customFormat="false" ht="15" hidden="false" customHeight="false" outlineLevel="0" collapsed="false">
      <c r="A64" s="37" t="s">
        <v>201</v>
      </c>
      <c r="B64" s="37" t="s">
        <v>157</v>
      </c>
      <c r="C64" s="37" t="s">
        <v>103</v>
      </c>
      <c r="D64" s="37" t="s">
        <v>104</v>
      </c>
      <c r="E64" s="37" t="s">
        <v>69</v>
      </c>
      <c r="F64" s="37" t="s">
        <v>100</v>
      </c>
      <c r="G64" s="38" t="n">
        <v>48</v>
      </c>
      <c r="H64" s="39" t="n">
        <v>1</v>
      </c>
      <c r="I64" s="39" t="n">
        <v>1</v>
      </c>
      <c r="J64" s="41" t="n">
        <v>1.03</v>
      </c>
      <c r="K64" s="41" t="n">
        <v>1.06</v>
      </c>
      <c r="L64" s="39" t="n">
        <v>1</v>
      </c>
      <c r="M64" s="41" t="n">
        <v>1.15</v>
      </c>
      <c r="N64" s="39" t="n">
        <v>1</v>
      </c>
      <c r="O64" s="39" t="n">
        <v>1</v>
      </c>
      <c r="P64" s="39" t="n">
        <v>1</v>
      </c>
    </row>
    <row r="65" customFormat="false" ht="15" hidden="false" customHeight="false" outlineLevel="0" collapsed="false">
      <c r="A65" s="37" t="s">
        <v>204</v>
      </c>
      <c r="B65" s="37" t="s">
        <v>159</v>
      </c>
      <c r="C65" s="37" t="s">
        <v>103</v>
      </c>
      <c r="D65" s="37" t="s">
        <v>104</v>
      </c>
      <c r="E65" s="37" t="s">
        <v>69</v>
      </c>
      <c r="F65" s="37" t="s">
        <v>100</v>
      </c>
      <c r="G65" s="38" t="n">
        <v>48.4</v>
      </c>
      <c r="H65" s="39" t="n">
        <v>1</v>
      </c>
      <c r="I65" s="39" t="n">
        <v>1</v>
      </c>
      <c r="J65" s="41" t="n">
        <v>1.03</v>
      </c>
      <c r="K65" s="41" t="n">
        <v>1.06</v>
      </c>
      <c r="L65" s="39" t="n">
        <v>1</v>
      </c>
      <c r="M65" s="41" t="n">
        <v>1.15</v>
      </c>
      <c r="N65" s="39" t="n">
        <v>1</v>
      </c>
      <c r="O65" s="39" t="n">
        <v>1</v>
      </c>
      <c r="P65" s="39" t="n">
        <v>1</v>
      </c>
    </row>
    <row r="66" customFormat="false" ht="15" hidden="false" customHeight="false" outlineLevel="0" collapsed="false">
      <c r="A66" s="37" t="s">
        <v>207</v>
      </c>
      <c r="B66" s="37" t="s">
        <v>161</v>
      </c>
      <c r="C66" s="37" t="s">
        <v>103</v>
      </c>
      <c r="D66" s="37" t="s">
        <v>104</v>
      </c>
      <c r="E66" s="37" t="s">
        <v>69</v>
      </c>
      <c r="F66" s="37" t="s">
        <v>100</v>
      </c>
      <c r="G66" s="38" t="n">
        <v>41.9</v>
      </c>
      <c r="H66" s="39" t="n">
        <v>1</v>
      </c>
      <c r="I66" s="39" t="n">
        <v>1</v>
      </c>
      <c r="J66" s="41" t="n">
        <v>1.03</v>
      </c>
      <c r="K66" s="39" t="n">
        <v>1</v>
      </c>
      <c r="L66" s="39" t="n">
        <v>1</v>
      </c>
      <c r="M66" s="41" t="n">
        <v>1.15</v>
      </c>
      <c r="N66" s="39" t="n">
        <v>1</v>
      </c>
      <c r="O66" s="39" t="n">
        <v>1</v>
      </c>
      <c r="P66" s="39" t="n">
        <v>1</v>
      </c>
    </row>
    <row r="67" customFormat="false" ht="15" hidden="false" customHeight="false" outlineLevel="0" collapsed="false">
      <c r="A67" s="37" t="s">
        <v>228</v>
      </c>
      <c r="B67" s="37" t="s">
        <v>149</v>
      </c>
      <c r="C67" s="37" t="s">
        <v>103</v>
      </c>
      <c r="D67" s="37" t="s">
        <v>104</v>
      </c>
      <c r="E67" s="37" t="s">
        <v>69</v>
      </c>
      <c r="F67" s="37" t="s">
        <v>100</v>
      </c>
      <c r="G67" s="38" t="n">
        <v>36</v>
      </c>
      <c r="H67" s="39" t="n">
        <v>1</v>
      </c>
      <c r="I67" s="39" t="n">
        <v>1</v>
      </c>
      <c r="J67" s="41" t="n">
        <v>1.03</v>
      </c>
      <c r="K67" s="39" t="n">
        <v>1</v>
      </c>
      <c r="L67" s="39" t="n">
        <v>1</v>
      </c>
      <c r="M67" s="41" t="n">
        <v>1.15</v>
      </c>
      <c r="N67" s="39" t="n">
        <v>1</v>
      </c>
      <c r="O67" s="39" t="n">
        <v>1</v>
      </c>
      <c r="P67" s="39" t="n">
        <v>1</v>
      </c>
    </row>
    <row r="68" customFormat="false" ht="15" hidden="false" customHeight="false" outlineLevel="0" collapsed="false">
      <c r="A68" s="37" t="s">
        <v>193</v>
      </c>
      <c r="B68" s="37" t="s">
        <v>151</v>
      </c>
      <c r="C68" s="37" t="s">
        <v>105</v>
      </c>
      <c r="D68" s="37" t="s">
        <v>106</v>
      </c>
      <c r="E68" s="37" t="s">
        <v>70</v>
      </c>
      <c r="F68" s="37" t="s">
        <v>100</v>
      </c>
      <c r="G68" s="38" t="n">
        <v>21.2</v>
      </c>
      <c r="H68" s="39" t="n">
        <v>1</v>
      </c>
      <c r="I68" s="40" t="n">
        <v>0.99</v>
      </c>
      <c r="J68" s="39" t="n">
        <v>1</v>
      </c>
      <c r="K68" s="39" t="n">
        <v>1</v>
      </c>
      <c r="L68" s="39" t="n">
        <v>1</v>
      </c>
      <c r="M68" s="41" t="n">
        <v>1.15</v>
      </c>
      <c r="N68" s="39" t="n">
        <v>1</v>
      </c>
      <c r="O68" s="39" t="n">
        <v>1</v>
      </c>
      <c r="P68" s="40" t="n">
        <v>0.97</v>
      </c>
    </row>
    <row r="69" customFormat="false" ht="15" hidden="false" customHeight="false" outlineLevel="0" collapsed="false">
      <c r="A69" s="37" t="s">
        <v>195</v>
      </c>
      <c r="B69" s="37" t="s">
        <v>153</v>
      </c>
      <c r="C69" s="37" t="s">
        <v>105</v>
      </c>
      <c r="D69" s="37" t="s">
        <v>106</v>
      </c>
      <c r="E69" s="37" t="s">
        <v>70</v>
      </c>
      <c r="F69" s="37" t="s">
        <v>100</v>
      </c>
      <c r="G69" s="38" t="n">
        <v>21.4</v>
      </c>
      <c r="H69" s="41" t="n">
        <v>1.157</v>
      </c>
      <c r="I69" s="39" t="n">
        <v>1</v>
      </c>
      <c r="J69" s="39" t="n">
        <v>1</v>
      </c>
      <c r="K69" s="39" t="n">
        <v>1</v>
      </c>
      <c r="L69" s="39" t="n">
        <v>1</v>
      </c>
      <c r="M69" s="41" t="n">
        <v>1.15</v>
      </c>
      <c r="N69" s="39" t="n">
        <v>1</v>
      </c>
      <c r="O69" s="39" t="n">
        <v>1</v>
      </c>
      <c r="P69" s="40" t="n">
        <v>0.97</v>
      </c>
    </row>
    <row r="70" customFormat="false" ht="15" hidden="false" customHeight="false" outlineLevel="0" collapsed="false">
      <c r="A70" s="37" t="s">
        <v>198</v>
      </c>
      <c r="B70" s="37" t="s">
        <v>155</v>
      </c>
      <c r="C70" s="37" t="s">
        <v>105</v>
      </c>
      <c r="D70" s="37" t="s">
        <v>106</v>
      </c>
      <c r="E70" s="37" t="s">
        <v>70</v>
      </c>
      <c r="F70" s="37" t="s">
        <v>100</v>
      </c>
      <c r="G70" s="38" t="n">
        <v>20.9</v>
      </c>
      <c r="H70" s="39" t="n">
        <v>1</v>
      </c>
      <c r="I70" s="39" t="n">
        <v>1</v>
      </c>
      <c r="J70" s="39" t="n">
        <v>1</v>
      </c>
      <c r="K70" s="41" t="n">
        <v>1.06</v>
      </c>
      <c r="L70" s="39" t="n">
        <v>1</v>
      </c>
      <c r="M70" s="41" t="n">
        <v>1.15</v>
      </c>
      <c r="N70" s="39" t="n">
        <v>1</v>
      </c>
      <c r="O70" s="39" t="n">
        <v>1</v>
      </c>
      <c r="P70" s="39" t="n">
        <v>1</v>
      </c>
    </row>
    <row r="71" customFormat="false" ht="15" hidden="false" customHeight="false" outlineLevel="0" collapsed="false">
      <c r="A71" s="37" t="s">
        <v>201</v>
      </c>
      <c r="B71" s="37" t="s">
        <v>157</v>
      </c>
      <c r="C71" s="37" t="s">
        <v>105</v>
      </c>
      <c r="D71" s="37" t="s">
        <v>106</v>
      </c>
      <c r="E71" s="37" t="s">
        <v>70</v>
      </c>
      <c r="F71" s="37" t="s">
        <v>100</v>
      </c>
      <c r="G71" s="38" t="n">
        <v>29.5</v>
      </c>
      <c r="H71" s="39" t="n">
        <v>1</v>
      </c>
      <c r="I71" s="39" t="n">
        <v>1</v>
      </c>
      <c r="J71" s="39" t="n">
        <v>1</v>
      </c>
      <c r="K71" s="41" t="n">
        <v>1.06</v>
      </c>
      <c r="L71" s="39" t="n">
        <v>1</v>
      </c>
      <c r="M71" s="41" t="n">
        <v>1.15</v>
      </c>
      <c r="N71" s="39" t="n">
        <v>1</v>
      </c>
      <c r="O71" s="39" t="n">
        <v>1</v>
      </c>
      <c r="P71" s="39" t="n">
        <v>1</v>
      </c>
    </row>
    <row r="72" customFormat="false" ht="15" hidden="false" customHeight="false" outlineLevel="0" collapsed="false">
      <c r="A72" s="37" t="s">
        <v>204</v>
      </c>
      <c r="B72" s="37" t="s">
        <v>159</v>
      </c>
      <c r="C72" s="37" t="s">
        <v>105</v>
      </c>
      <c r="D72" s="37" t="s">
        <v>106</v>
      </c>
      <c r="E72" s="37" t="s">
        <v>70</v>
      </c>
      <c r="F72" s="37" t="s">
        <v>100</v>
      </c>
      <c r="G72" s="38" t="n">
        <v>29.9</v>
      </c>
      <c r="H72" s="39" t="n">
        <v>1</v>
      </c>
      <c r="I72" s="39" t="n">
        <v>1</v>
      </c>
      <c r="J72" s="39" t="n">
        <v>1</v>
      </c>
      <c r="K72" s="41" t="n">
        <v>1.06</v>
      </c>
      <c r="L72" s="39" t="n">
        <v>1</v>
      </c>
      <c r="M72" s="41" t="n">
        <v>1.15</v>
      </c>
      <c r="N72" s="39" t="n">
        <v>1</v>
      </c>
      <c r="O72" s="39" t="n">
        <v>1</v>
      </c>
      <c r="P72" s="39" t="n">
        <v>1</v>
      </c>
    </row>
    <row r="73" customFormat="false" ht="15" hidden="false" customHeight="false" outlineLevel="0" collapsed="false">
      <c r="A73" s="37" t="s">
        <v>207</v>
      </c>
      <c r="B73" s="37" t="s">
        <v>161</v>
      </c>
      <c r="C73" s="37" t="s">
        <v>105</v>
      </c>
      <c r="D73" s="37" t="s">
        <v>106</v>
      </c>
      <c r="E73" s="37" t="s">
        <v>70</v>
      </c>
      <c r="F73" s="37" t="s">
        <v>100</v>
      </c>
      <c r="G73" s="38" t="n">
        <v>25.3</v>
      </c>
      <c r="H73" s="39" t="n">
        <v>1</v>
      </c>
      <c r="I73" s="39" t="n">
        <v>1</v>
      </c>
      <c r="J73" s="39" t="n">
        <v>1</v>
      </c>
      <c r="K73" s="39" t="n">
        <v>1</v>
      </c>
      <c r="L73" s="39" t="n">
        <v>1</v>
      </c>
      <c r="M73" s="41" t="n">
        <v>1.15</v>
      </c>
      <c r="N73" s="39" t="n">
        <v>1</v>
      </c>
      <c r="O73" s="39" t="n">
        <v>1</v>
      </c>
      <c r="P73" s="39" t="n">
        <v>1</v>
      </c>
    </row>
    <row r="74" customFormat="false" ht="15" hidden="false" customHeight="false" outlineLevel="0" collapsed="false">
      <c r="A74" s="37" t="s">
        <v>228</v>
      </c>
      <c r="B74" s="37" t="s">
        <v>149</v>
      </c>
      <c r="C74" s="37" t="s">
        <v>105</v>
      </c>
      <c r="D74" s="37" t="s">
        <v>106</v>
      </c>
      <c r="E74" s="37" t="s">
        <v>70</v>
      </c>
      <c r="F74" s="37" t="s">
        <v>100</v>
      </c>
      <c r="G74" s="38" t="n">
        <v>21.4</v>
      </c>
      <c r="H74" s="39" t="n">
        <v>1</v>
      </c>
      <c r="I74" s="39" t="n">
        <v>1</v>
      </c>
      <c r="J74" s="39" t="n">
        <v>1</v>
      </c>
      <c r="K74" s="39" t="n">
        <v>1</v>
      </c>
      <c r="L74" s="39" t="n">
        <v>1</v>
      </c>
      <c r="M74" s="41" t="n">
        <v>1.15</v>
      </c>
      <c r="N74" s="39" t="n">
        <v>1</v>
      </c>
      <c r="O74" s="39" t="n">
        <v>1</v>
      </c>
      <c r="P74" s="39" t="n">
        <v>1</v>
      </c>
    </row>
    <row r="75" customFormat="false" ht="15" hidden="false" customHeight="false" outlineLevel="0" collapsed="false">
      <c r="A75" s="37" t="s">
        <v>193</v>
      </c>
      <c r="B75" s="37" t="s">
        <v>151</v>
      </c>
      <c r="C75" s="37" t="s">
        <v>107</v>
      </c>
      <c r="D75" s="37" t="s">
        <v>108</v>
      </c>
      <c r="E75" s="37" t="s">
        <v>68</v>
      </c>
      <c r="F75" s="37" t="s">
        <v>109</v>
      </c>
      <c r="G75" s="38" t="n">
        <v>80.8</v>
      </c>
      <c r="H75" s="39" t="n">
        <v>1</v>
      </c>
      <c r="I75" s="40" t="n">
        <v>0.983</v>
      </c>
      <c r="J75" s="39" t="n">
        <v>1</v>
      </c>
      <c r="K75" s="39" t="n">
        <v>1</v>
      </c>
      <c r="L75" s="40" t="n">
        <v>0.9</v>
      </c>
      <c r="M75" s="41" t="n">
        <v>1.15</v>
      </c>
      <c r="N75" s="41" t="n">
        <v>1.036</v>
      </c>
      <c r="O75" s="39" t="n">
        <v>1</v>
      </c>
      <c r="P75" s="40" t="n">
        <v>0.97</v>
      </c>
    </row>
    <row r="76" customFormat="false" ht="15" hidden="false" customHeight="false" outlineLevel="0" collapsed="false">
      <c r="A76" s="37" t="s">
        <v>195</v>
      </c>
      <c r="B76" s="37" t="s">
        <v>153</v>
      </c>
      <c r="C76" s="37" t="s">
        <v>107</v>
      </c>
      <c r="D76" s="37" t="s">
        <v>108</v>
      </c>
      <c r="E76" s="37" t="s">
        <v>68</v>
      </c>
      <c r="F76" s="37" t="s">
        <v>109</v>
      </c>
      <c r="G76" s="38" t="n">
        <v>83.5</v>
      </c>
      <c r="H76" s="41" t="n">
        <v>1.171</v>
      </c>
      <c r="I76" s="39" t="n">
        <v>1</v>
      </c>
      <c r="J76" s="39" t="n">
        <v>1</v>
      </c>
      <c r="K76" s="39" t="n">
        <v>1</v>
      </c>
      <c r="L76" s="40" t="n">
        <v>0.9</v>
      </c>
      <c r="M76" s="41" t="n">
        <v>1.15</v>
      </c>
      <c r="N76" s="41" t="n">
        <v>1.036</v>
      </c>
      <c r="O76" s="39" t="n">
        <v>1</v>
      </c>
      <c r="P76" s="40" t="n">
        <v>0.97</v>
      </c>
    </row>
    <row r="77" customFormat="false" ht="15" hidden="false" customHeight="false" outlineLevel="0" collapsed="false">
      <c r="A77" s="37" t="s">
        <v>198</v>
      </c>
      <c r="B77" s="37" t="s">
        <v>155</v>
      </c>
      <c r="C77" s="37" t="s">
        <v>107</v>
      </c>
      <c r="D77" s="37" t="s">
        <v>108</v>
      </c>
      <c r="E77" s="37" t="s">
        <v>68</v>
      </c>
      <c r="F77" s="37" t="s">
        <v>109</v>
      </c>
      <c r="G77" s="38" t="n">
        <v>83.9</v>
      </c>
      <c r="H77" s="39" t="n">
        <v>1</v>
      </c>
      <c r="I77" s="39" t="n">
        <v>1</v>
      </c>
      <c r="J77" s="39" t="n">
        <v>1</v>
      </c>
      <c r="K77" s="39" t="n">
        <v>1</v>
      </c>
      <c r="L77" s="40" t="n">
        <v>0.9</v>
      </c>
      <c r="M77" s="41" t="n">
        <v>1.15</v>
      </c>
      <c r="N77" s="41" t="n">
        <v>1.036</v>
      </c>
      <c r="O77" s="39" t="n">
        <v>1</v>
      </c>
      <c r="P77" s="39" t="n">
        <v>1</v>
      </c>
    </row>
    <row r="78" customFormat="false" ht="15" hidden="false" customHeight="false" outlineLevel="0" collapsed="false">
      <c r="A78" s="37" t="s">
        <v>201</v>
      </c>
      <c r="B78" s="37" t="s">
        <v>157</v>
      </c>
      <c r="C78" s="37" t="s">
        <v>107</v>
      </c>
      <c r="D78" s="37" t="s">
        <v>108</v>
      </c>
      <c r="E78" s="37" t="s">
        <v>68</v>
      </c>
      <c r="F78" s="37" t="s">
        <v>109</v>
      </c>
      <c r="G78" s="38" t="n">
        <v>111.7</v>
      </c>
      <c r="H78" s="39" t="n">
        <v>1</v>
      </c>
      <c r="I78" s="39" t="n">
        <v>1</v>
      </c>
      <c r="J78" s="39" t="n">
        <v>1</v>
      </c>
      <c r="K78" s="39" t="n">
        <v>1</v>
      </c>
      <c r="L78" s="40" t="n">
        <v>0.9</v>
      </c>
      <c r="M78" s="41" t="n">
        <v>1.15</v>
      </c>
      <c r="N78" s="41" t="n">
        <v>1.036</v>
      </c>
      <c r="O78" s="39" t="n">
        <v>1</v>
      </c>
      <c r="P78" s="39" t="n">
        <v>1</v>
      </c>
    </row>
    <row r="79" customFormat="false" ht="15" hidden="false" customHeight="false" outlineLevel="0" collapsed="false">
      <c r="A79" s="37" t="s">
        <v>204</v>
      </c>
      <c r="B79" s="37" t="s">
        <v>159</v>
      </c>
      <c r="C79" s="37" t="s">
        <v>107</v>
      </c>
      <c r="D79" s="37" t="s">
        <v>108</v>
      </c>
      <c r="E79" s="37" t="s">
        <v>68</v>
      </c>
      <c r="F79" s="37" t="s">
        <v>109</v>
      </c>
      <c r="G79" s="38" t="n">
        <v>113.2</v>
      </c>
      <c r="H79" s="39" t="n">
        <v>1</v>
      </c>
      <c r="I79" s="39" t="n">
        <v>1</v>
      </c>
      <c r="J79" s="39" t="n">
        <v>1</v>
      </c>
      <c r="K79" s="39" t="n">
        <v>1</v>
      </c>
      <c r="L79" s="40" t="n">
        <v>0.9</v>
      </c>
      <c r="M79" s="41" t="n">
        <v>1.15</v>
      </c>
      <c r="N79" s="41" t="n">
        <v>1.036</v>
      </c>
      <c r="O79" s="39" t="n">
        <v>1</v>
      </c>
      <c r="P79" s="39" t="n">
        <v>1</v>
      </c>
    </row>
    <row r="80" customFormat="false" ht="15" hidden="false" customHeight="false" outlineLevel="0" collapsed="false">
      <c r="A80" s="37" t="s">
        <v>207</v>
      </c>
      <c r="B80" s="37" t="s">
        <v>161</v>
      </c>
      <c r="C80" s="37" t="s">
        <v>107</v>
      </c>
      <c r="D80" s="37" t="s">
        <v>108</v>
      </c>
      <c r="E80" s="37" t="s">
        <v>68</v>
      </c>
      <c r="F80" s="37" t="s">
        <v>109</v>
      </c>
      <c r="G80" s="38" t="n">
        <v>97.8</v>
      </c>
      <c r="H80" s="39" t="n">
        <v>1</v>
      </c>
      <c r="I80" s="39" t="n">
        <v>1</v>
      </c>
      <c r="J80" s="39" t="n">
        <v>1</v>
      </c>
      <c r="K80" s="41" t="n">
        <v>1.06</v>
      </c>
      <c r="L80" s="40" t="n">
        <v>0.9</v>
      </c>
      <c r="M80" s="41" t="n">
        <v>1.15</v>
      </c>
      <c r="N80" s="41" t="n">
        <v>1.036</v>
      </c>
      <c r="O80" s="39" t="n">
        <v>1</v>
      </c>
      <c r="P80" s="39" t="n">
        <v>1</v>
      </c>
    </row>
    <row r="81" customFormat="false" ht="15" hidden="false" customHeight="false" outlineLevel="0" collapsed="false">
      <c r="A81" s="37" t="s">
        <v>228</v>
      </c>
      <c r="B81" s="37" t="s">
        <v>149</v>
      </c>
      <c r="C81" s="37" t="s">
        <v>107</v>
      </c>
      <c r="D81" s="37" t="s">
        <v>108</v>
      </c>
      <c r="E81" s="37" t="s">
        <v>68</v>
      </c>
      <c r="F81" s="37" t="s">
        <v>109</v>
      </c>
      <c r="G81" s="38" t="n">
        <v>82.3</v>
      </c>
      <c r="H81" s="39" t="n">
        <v>1</v>
      </c>
      <c r="I81" s="39" t="n">
        <v>1</v>
      </c>
      <c r="J81" s="39" t="n">
        <v>1</v>
      </c>
      <c r="K81" s="39" t="n">
        <v>1</v>
      </c>
      <c r="L81" s="40" t="n">
        <v>0.9</v>
      </c>
      <c r="M81" s="41" t="n">
        <v>1.15</v>
      </c>
      <c r="N81" s="41" t="n">
        <v>1.036</v>
      </c>
      <c r="O81" s="39" t="n">
        <v>1</v>
      </c>
      <c r="P81" s="39" t="n">
        <v>1</v>
      </c>
    </row>
    <row r="82" customFormat="false" ht="15" hidden="false" customHeight="false" outlineLevel="0" collapsed="false">
      <c r="A82" s="37" t="s">
        <v>193</v>
      </c>
      <c r="B82" s="37" t="s">
        <v>151</v>
      </c>
      <c r="C82" s="37" t="s">
        <v>110</v>
      </c>
      <c r="D82" s="37" t="s">
        <v>111</v>
      </c>
      <c r="E82" s="37" t="s">
        <v>69</v>
      </c>
      <c r="F82" s="37" t="s">
        <v>109</v>
      </c>
      <c r="G82" s="38" t="n">
        <v>36.2</v>
      </c>
      <c r="H82" s="39" t="n">
        <v>1</v>
      </c>
      <c r="I82" s="40" t="n">
        <v>0.992</v>
      </c>
      <c r="J82" s="39" t="n">
        <v>1</v>
      </c>
      <c r="K82" s="39" t="n">
        <v>1</v>
      </c>
      <c r="L82" s="39" t="n">
        <v>1</v>
      </c>
      <c r="M82" s="41" t="n">
        <v>1.15</v>
      </c>
      <c r="N82" s="39" t="n">
        <v>1</v>
      </c>
      <c r="O82" s="39" t="n">
        <v>1</v>
      </c>
      <c r="P82" s="40" t="n">
        <v>0.97</v>
      </c>
    </row>
    <row r="83" customFormat="false" ht="15" hidden="false" customHeight="false" outlineLevel="0" collapsed="false">
      <c r="A83" s="37" t="s">
        <v>195</v>
      </c>
      <c r="B83" s="37" t="s">
        <v>153</v>
      </c>
      <c r="C83" s="37" t="s">
        <v>110</v>
      </c>
      <c r="D83" s="37" t="s">
        <v>111</v>
      </c>
      <c r="E83" s="37" t="s">
        <v>69</v>
      </c>
      <c r="F83" s="37" t="s">
        <v>109</v>
      </c>
      <c r="G83" s="38" t="n">
        <v>36.3</v>
      </c>
      <c r="H83" s="41" t="n">
        <v>1.152</v>
      </c>
      <c r="I83" s="39" t="n">
        <v>1</v>
      </c>
      <c r="J83" s="39" t="n">
        <v>1</v>
      </c>
      <c r="K83" s="39" t="n">
        <v>1</v>
      </c>
      <c r="L83" s="39" t="n">
        <v>1</v>
      </c>
      <c r="M83" s="41" t="n">
        <v>1.15</v>
      </c>
      <c r="N83" s="39" t="n">
        <v>1</v>
      </c>
      <c r="O83" s="39" t="n">
        <v>1</v>
      </c>
      <c r="P83" s="40" t="n">
        <v>0.97</v>
      </c>
    </row>
    <row r="84" customFormat="false" ht="15" hidden="false" customHeight="false" outlineLevel="0" collapsed="false">
      <c r="A84" s="37" t="s">
        <v>198</v>
      </c>
      <c r="B84" s="37" t="s">
        <v>155</v>
      </c>
      <c r="C84" s="37" t="s">
        <v>110</v>
      </c>
      <c r="D84" s="37" t="s">
        <v>111</v>
      </c>
      <c r="E84" s="37" t="s">
        <v>69</v>
      </c>
      <c r="F84" s="37" t="s">
        <v>109</v>
      </c>
      <c r="G84" s="38" t="n">
        <v>35.9</v>
      </c>
      <c r="H84" s="39" t="n">
        <v>1</v>
      </c>
      <c r="I84" s="39" t="n">
        <v>1</v>
      </c>
      <c r="J84" s="39" t="n">
        <v>1</v>
      </c>
      <c r="K84" s="39" t="n">
        <v>1</v>
      </c>
      <c r="L84" s="39" t="n">
        <v>1</v>
      </c>
      <c r="M84" s="41" t="n">
        <v>1.15</v>
      </c>
      <c r="N84" s="39" t="n">
        <v>1</v>
      </c>
      <c r="O84" s="39" t="n">
        <v>1</v>
      </c>
      <c r="P84" s="39" t="n">
        <v>1</v>
      </c>
    </row>
    <row r="85" customFormat="false" ht="15" hidden="false" customHeight="false" outlineLevel="0" collapsed="false">
      <c r="A85" s="37" t="s">
        <v>201</v>
      </c>
      <c r="B85" s="37" t="s">
        <v>157</v>
      </c>
      <c r="C85" s="37" t="s">
        <v>110</v>
      </c>
      <c r="D85" s="37" t="s">
        <v>111</v>
      </c>
      <c r="E85" s="37" t="s">
        <v>69</v>
      </c>
      <c r="F85" s="37" t="s">
        <v>109</v>
      </c>
      <c r="G85" s="38" t="n">
        <v>49.2</v>
      </c>
      <c r="H85" s="39" t="n">
        <v>1</v>
      </c>
      <c r="I85" s="39" t="n">
        <v>1</v>
      </c>
      <c r="J85" s="39" t="n">
        <v>1</v>
      </c>
      <c r="K85" s="39" t="n">
        <v>1</v>
      </c>
      <c r="L85" s="39" t="n">
        <v>1</v>
      </c>
      <c r="M85" s="41" t="n">
        <v>1.15</v>
      </c>
      <c r="N85" s="39" t="n">
        <v>1</v>
      </c>
      <c r="O85" s="39" t="n">
        <v>1</v>
      </c>
      <c r="P85" s="39" t="n">
        <v>1</v>
      </c>
    </row>
    <row r="86" customFormat="false" ht="15" hidden="false" customHeight="false" outlineLevel="0" collapsed="false">
      <c r="A86" s="37" t="s">
        <v>204</v>
      </c>
      <c r="B86" s="37" t="s">
        <v>159</v>
      </c>
      <c r="C86" s="37" t="s">
        <v>110</v>
      </c>
      <c r="D86" s="37" t="s">
        <v>111</v>
      </c>
      <c r="E86" s="37" t="s">
        <v>69</v>
      </c>
      <c r="F86" s="37" t="s">
        <v>109</v>
      </c>
      <c r="G86" s="38" t="n">
        <v>48.9</v>
      </c>
      <c r="H86" s="39" t="n">
        <v>1</v>
      </c>
      <c r="I86" s="39" t="n">
        <v>1</v>
      </c>
      <c r="J86" s="39" t="n">
        <v>1</v>
      </c>
      <c r="K86" s="39" t="n">
        <v>1</v>
      </c>
      <c r="L86" s="39" t="n">
        <v>1</v>
      </c>
      <c r="M86" s="41" t="n">
        <v>1.15</v>
      </c>
      <c r="N86" s="39" t="n">
        <v>1</v>
      </c>
      <c r="O86" s="39" t="n">
        <v>1</v>
      </c>
      <c r="P86" s="39" t="n">
        <v>1</v>
      </c>
    </row>
    <row r="87" customFormat="false" ht="15" hidden="false" customHeight="false" outlineLevel="0" collapsed="false">
      <c r="A87" s="37" t="s">
        <v>207</v>
      </c>
      <c r="B87" s="37" t="s">
        <v>161</v>
      </c>
      <c r="C87" s="37" t="s">
        <v>110</v>
      </c>
      <c r="D87" s="37" t="s">
        <v>111</v>
      </c>
      <c r="E87" s="37" t="s">
        <v>69</v>
      </c>
      <c r="F87" s="37" t="s">
        <v>109</v>
      </c>
      <c r="G87" s="38" t="n">
        <v>41.8</v>
      </c>
      <c r="H87" s="39" t="n">
        <v>1</v>
      </c>
      <c r="I87" s="39" t="n">
        <v>1</v>
      </c>
      <c r="J87" s="39" t="n">
        <v>1</v>
      </c>
      <c r="K87" s="41" t="n">
        <v>1.06</v>
      </c>
      <c r="L87" s="39" t="n">
        <v>1</v>
      </c>
      <c r="M87" s="41" t="n">
        <v>1.15</v>
      </c>
      <c r="N87" s="39" t="n">
        <v>1</v>
      </c>
      <c r="O87" s="39" t="n">
        <v>1</v>
      </c>
      <c r="P87" s="39" t="n">
        <v>1</v>
      </c>
    </row>
    <row r="88" customFormat="false" ht="15" hidden="false" customHeight="false" outlineLevel="0" collapsed="false">
      <c r="A88" s="37" t="s">
        <v>228</v>
      </c>
      <c r="B88" s="37" t="s">
        <v>149</v>
      </c>
      <c r="C88" s="37" t="s">
        <v>110</v>
      </c>
      <c r="D88" s="37" t="s">
        <v>111</v>
      </c>
      <c r="E88" s="37" t="s">
        <v>69</v>
      </c>
      <c r="F88" s="37" t="s">
        <v>109</v>
      </c>
      <c r="G88" s="38" t="n">
        <v>35.7</v>
      </c>
      <c r="H88" s="39" t="n">
        <v>1</v>
      </c>
      <c r="I88" s="39" t="n">
        <v>1</v>
      </c>
      <c r="J88" s="39" t="n">
        <v>1</v>
      </c>
      <c r="K88" s="39" t="n">
        <v>1</v>
      </c>
      <c r="L88" s="39" t="n">
        <v>1</v>
      </c>
      <c r="M88" s="41" t="n">
        <v>1.15</v>
      </c>
      <c r="N88" s="39" t="n">
        <v>1</v>
      </c>
      <c r="O88" s="39" t="n">
        <v>1</v>
      </c>
      <c r="P88" s="39" t="n">
        <v>1</v>
      </c>
    </row>
    <row r="89" customFormat="false" ht="15" hidden="false" customHeight="false" outlineLevel="0" collapsed="false">
      <c r="A89" s="37" t="s">
        <v>193</v>
      </c>
      <c r="B89" s="37" t="s">
        <v>151</v>
      </c>
      <c r="C89" s="37" t="s">
        <v>112</v>
      </c>
      <c r="D89" s="37" t="s">
        <v>113</v>
      </c>
      <c r="E89" s="37" t="s">
        <v>69</v>
      </c>
      <c r="F89" s="37" t="s">
        <v>109</v>
      </c>
      <c r="G89" s="38" t="n">
        <v>35.2</v>
      </c>
      <c r="H89" s="39" t="n">
        <v>1</v>
      </c>
      <c r="I89" s="40" t="n">
        <v>0.992</v>
      </c>
      <c r="J89" s="39" t="n">
        <v>1</v>
      </c>
      <c r="K89" s="39" t="n">
        <v>1</v>
      </c>
      <c r="L89" s="39" t="n">
        <v>1</v>
      </c>
      <c r="M89" s="41" t="n">
        <v>1.15</v>
      </c>
      <c r="N89" s="39" t="n">
        <v>1</v>
      </c>
      <c r="O89" s="39" t="n">
        <v>1</v>
      </c>
      <c r="P89" s="40" t="n">
        <v>0.97</v>
      </c>
    </row>
    <row r="90" customFormat="false" ht="15" hidden="false" customHeight="false" outlineLevel="0" collapsed="false">
      <c r="A90" s="37" t="s">
        <v>195</v>
      </c>
      <c r="B90" s="37" t="s">
        <v>153</v>
      </c>
      <c r="C90" s="37" t="s">
        <v>112</v>
      </c>
      <c r="D90" s="37" t="s">
        <v>113</v>
      </c>
      <c r="E90" s="37" t="s">
        <v>69</v>
      </c>
      <c r="F90" s="37" t="s">
        <v>109</v>
      </c>
      <c r="G90" s="38" t="n">
        <v>35.7</v>
      </c>
      <c r="H90" s="41" t="n">
        <v>1.152</v>
      </c>
      <c r="I90" s="39" t="n">
        <v>1</v>
      </c>
      <c r="J90" s="39" t="n">
        <v>1</v>
      </c>
      <c r="K90" s="39" t="n">
        <v>1</v>
      </c>
      <c r="L90" s="39" t="n">
        <v>1</v>
      </c>
      <c r="M90" s="41" t="n">
        <v>1.15</v>
      </c>
      <c r="N90" s="39" t="n">
        <v>1</v>
      </c>
      <c r="O90" s="39" t="n">
        <v>1</v>
      </c>
      <c r="P90" s="40" t="n">
        <v>0.97</v>
      </c>
    </row>
    <row r="91" customFormat="false" ht="15" hidden="false" customHeight="false" outlineLevel="0" collapsed="false">
      <c r="A91" s="37" t="s">
        <v>198</v>
      </c>
      <c r="B91" s="37" t="s">
        <v>155</v>
      </c>
      <c r="C91" s="37" t="s">
        <v>112</v>
      </c>
      <c r="D91" s="37" t="s">
        <v>113</v>
      </c>
      <c r="E91" s="37" t="s">
        <v>69</v>
      </c>
      <c r="F91" s="37" t="s">
        <v>109</v>
      </c>
      <c r="G91" s="38" t="n">
        <v>35.5</v>
      </c>
      <c r="H91" s="39" t="n">
        <v>1</v>
      </c>
      <c r="I91" s="39" t="n">
        <v>1</v>
      </c>
      <c r="J91" s="39" t="n">
        <v>1</v>
      </c>
      <c r="K91" s="39" t="n">
        <v>1</v>
      </c>
      <c r="L91" s="39" t="n">
        <v>1</v>
      </c>
      <c r="M91" s="41" t="n">
        <v>1.15</v>
      </c>
      <c r="N91" s="39" t="n">
        <v>1</v>
      </c>
      <c r="O91" s="39" t="n">
        <v>1</v>
      </c>
      <c r="P91" s="39" t="n">
        <v>1</v>
      </c>
    </row>
    <row r="92" customFormat="false" ht="15" hidden="false" customHeight="false" outlineLevel="0" collapsed="false">
      <c r="A92" s="37" t="s">
        <v>201</v>
      </c>
      <c r="B92" s="37" t="s">
        <v>157</v>
      </c>
      <c r="C92" s="37" t="s">
        <v>112</v>
      </c>
      <c r="D92" s="37" t="s">
        <v>113</v>
      </c>
      <c r="E92" s="37" t="s">
        <v>69</v>
      </c>
      <c r="F92" s="37" t="s">
        <v>109</v>
      </c>
      <c r="G92" s="38" t="n">
        <v>49</v>
      </c>
      <c r="H92" s="39" t="n">
        <v>1</v>
      </c>
      <c r="I92" s="39" t="n">
        <v>1</v>
      </c>
      <c r="J92" s="39" t="n">
        <v>1</v>
      </c>
      <c r="K92" s="39" t="n">
        <v>1</v>
      </c>
      <c r="L92" s="39" t="n">
        <v>1</v>
      </c>
      <c r="M92" s="41" t="n">
        <v>1.15</v>
      </c>
      <c r="N92" s="39" t="n">
        <v>1</v>
      </c>
      <c r="O92" s="39" t="n">
        <v>1</v>
      </c>
      <c r="P92" s="39" t="n">
        <v>1</v>
      </c>
    </row>
    <row r="93" customFormat="false" ht="15" hidden="false" customHeight="false" outlineLevel="0" collapsed="false">
      <c r="A93" s="37" t="s">
        <v>204</v>
      </c>
      <c r="B93" s="37" t="s">
        <v>159</v>
      </c>
      <c r="C93" s="37" t="s">
        <v>112</v>
      </c>
      <c r="D93" s="37" t="s">
        <v>113</v>
      </c>
      <c r="E93" s="37" t="s">
        <v>69</v>
      </c>
      <c r="F93" s="37" t="s">
        <v>109</v>
      </c>
      <c r="G93" s="38" t="n">
        <v>48.4</v>
      </c>
      <c r="H93" s="39" t="n">
        <v>1</v>
      </c>
      <c r="I93" s="39" t="n">
        <v>1</v>
      </c>
      <c r="J93" s="39" t="n">
        <v>1</v>
      </c>
      <c r="K93" s="39" t="n">
        <v>1</v>
      </c>
      <c r="L93" s="39" t="n">
        <v>1</v>
      </c>
      <c r="M93" s="41" t="n">
        <v>1.15</v>
      </c>
      <c r="N93" s="39" t="n">
        <v>1</v>
      </c>
      <c r="O93" s="39" t="n">
        <v>1</v>
      </c>
      <c r="P93" s="39" t="n">
        <v>1</v>
      </c>
    </row>
    <row r="94" customFormat="false" ht="15" hidden="false" customHeight="false" outlineLevel="0" collapsed="false">
      <c r="A94" s="37" t="s">
        <v>207</v>
      </c>
      <c r="B94" s="37" t="s">
        <v>161</v>
      </c>
      <c r="C94" s="37" t="s">
        <v>112</v>
      </c>
      <c r="D94" s="37" t="s">
        <v>113</v>
      </c>
      <c r="E94" s="37" t="s">
        <v>69</v>
      </c>
      <c r="F94" s="37" t="s">
        <v>109</v>
      </c>
      <c r="G94" s="38" t="n">
        <v>42</v>
      </c>
      <c r="H94" s="39" t="n">
        <v>1</v>
      </c>
      <c r="I94" s="39" t="n">
        <v>1</v>
      </c>
      <c r="J94" s="39" t="n">
        <v>1</v>
      </c>
      <c r="K94" s="41" t="n">
        <v>1.06</v>
      </c>
      <c r="L94" s="39" t="n">
        <v>1</v>
      </c>
      <c r="M94" s="41" t="n">
        <v>1.15</v>
      </c>
      <c r="N94" s="39" t="n">
        <v>1</v>
      </c>
      <c r="O94" s="39" t="n">
        <v>1</v>
      </c>
      <c r="P94" s="39" t="n">
        <v>1</v>
      </c>
    </row>
    <row r="95" customFormat="false" ht="15" hidden="false" customHeight="false" outlineLevel="0" collapsed="false">
      <c r="A95" s="37" t="s">
        <v>228</v>
      </c>
      <c r="B95" s="37" t="s">
        <v>149</v>
      </c>
      <c r="C95" s="37" t="s">
        <v>112</v>
      </c>
      <c r="D95" s="37" t="s">
        <v>113</v>
      </c>
      <c r="E95" s="37" t="s">
        <v>69</v>
      </c>
      <c r="F95" s="37" t="s">
        <v>109</v>
      </c>
      <c r="G95" s="38" t="n">
        <v>34.3</v>
      </c>
      <c r="H95" s="39" t="n">
        <v>1</v>
      </c>
      <c r="I95" s="39" t="n">
        <v>1</v>
      </c>
      <c r="J95" s="39" t="n">
        <v>1</v>
      </c>
      <c r="K95" s="39" t="n">
        <v>1</v>
      </c>
      <c r="L95" s="39" t="n">
        <v>1</v>
      </c>
      <c r="M95" s="41" t="n">
        <v>1.15</v>
      </c>
      <c r="N95" s="39" t="n">
        <v>1</v>
      </c>
      <c r="O95" s="39" t="n">
        <v>1</v>
      </c>
      <c r="P95" s="39" t="n">
        <v>1</v>
      </c>
    </row>
    <row r="96" customFormat="false" ht="15" hidden="false" customHeight="false" outlineLevel="0" collapsed="false">
      <c r="A96" s="37" t="s">
        <v>193</v>
      </c>
      <c r="B96" s="37" t="s">
        <v>151</v>
      </c>
      <c r="C96" s="37" t="s">
        <v>114</v>
      </c>
      <c r="D96" s="37" t="s">
        <v>115</v>
      </c>
      <c r="E96" s="37" t="s">
        <v>70</v>
      </c>
      <c r="F96" s="37" t="s">
        <v>109</v>
      </c>
      <c r="G96" s="38" t="n">
        <v>21.6</v>
      </c>
      <c r="H96" s="39" t="n">
        <v>1</v>
      </c>
      <c r="I96" s="40" t="n">
        <v>0.99</v>
      </c>
      <c r="J96" s="39" t="n">
        <v>1</v>
      </c>
      <c r="K96" s="39" t="n">
        <v>1</v>
      </c>
      <c r="L96" s="39" t="n">
        <v>1</v>
      </c>
      <c r="M96" s="41" t="n">
        <v>1.15</v>
      </c>
      <c r="N96" s="39" t="n">
        <v>1</v>
      </c>
      <c r="O96" s="39" t="n">
        <v>1</v>
      </c>
      <c r="P96" s="40" t="n">
        <v>0.97</v>
      </c>
    </row>
    <row r="97" customFormat="false" ht="15" hidden="false" customHeight="false" outlineLevel="0" collapsed="false">
      <c r="A97" s="37" t="s">
        <v>195</v>
      </c>
      <c r="B97" s="37" t="s">
        <v>153</v>
      </c>
      <c r="C97" s="37" t="s">
        <v>114</v>
      </c>
      <c r="D97" s="37" t="s">
        <v>115</v>
      </c>
      <c r="E97" s="37" t="s">
        <v>70</v>
      </c>
      <c r="F97" s="37" t="s">
        <v>109</v>
      </c>
      <c r="G97" s="38" t="n">
        <v>21.7</v>
      </c>
      <c r="H97" s="41" t="n">
        <v>1.157</v>
      </c>
      <c r="I97" s="39" t="n">
        <v>1</v>
      </c>
      <c r="J97" s="39" t="n">
        <v>1</v>
      </c>
      <c r="K97" s="39" t="n">
        <v>1</v>
      </c>
      <c r="L97" s="39" t="n">
        <v>1</v>
      </c>
      <c r="M97" s="41" t="n">
        <v>1.15</v>
      </c>
      <c r="N97" s="39" t="n">
        <v>1</v>
      </c>
      <c r="O97" s="39" t="n">
        <v>1</v>
      </c>
      <c r="P97" s="40" t="n">
        <v>0.97</v>
      </c>
    </row>
    <row r="98" customFormat="false" ht="15" hidden="false" customHeight="false" outlineLevel="0" collapsed="false">
      <c r="A98" s="37" t="s">
        <v>198</v>
      </c>
      <c r="B98" s="37" t="s">
        <v>155</v>
      </c>
      <c r="C98" s="37" t="s">
        <v>114</v>
      </c>
      <c r="D98" s="37" t="s">
        <v>115</v>
      </c>
      <c r="E98" s="37" t="s">
        <v>70</v>
      </c>
      <c r="F98" s="37" t="s">
        <v>109</v>
      </c>
      <c r="G98" s="38" t="n">
        <v>21.8</v>
      </c>
      <c r="H98" s="39" t="n">
        <v>1</v>
      </c>
      <c r="I98" s="39" t="n">
        <v>1</v>
      </c>
      <c r="J98" s="39" t="n">
        <v>1</v>
      </c>
      <c r="K98" s="39" t="n">
        <v>1</v>
      </c>
      <c r="L98" s="39" t="n">
        <v>1</v>
      </c>
      <c r="M98" s="41" t="n">
        <v>1.15</v>
      </c>
      <c r="N98" s="39" t="n">
        <v>1</v>
      </c>
      <c r="O98" s="39" t="n">
        <v>1</v>
      </c>
      <c r="P98" s="39" t="n">
        <v>1</v>
      </c>
    </row>
    <row r="99" customFormat="false" ht="15" hidden="false" customHeight="false" outlineLevel="0" collapsed="false">
      <c r="A99" s="37" t="s">
        <v>201</v>
      </c>
      <c r="B99" s="37" t="s">
        <v>157</v>
      </c>
      <c r="C99" s="37" t="s">
        <v>114</v>
      </c>
      <c r="D99" s="37" t="s">
        <v>115</v>
      </c>
      <c r="E99" s="37" t="s">
        <v>70</v>
      </c>
      <c r="F99" s="37" t="s">
        <v>109</v>
      </c>
      <c r="G99" s="38" t="n">
        <v>29.6</v>
      </c>
      <c r="H99" s="39" t="n">
        <v>1</v>
      </c>
      <c r="I99" s="39" t="n">
        <v>1</v>
      </c>
      <c r="J99" s="39" t="n">
        <v>1</v>
      </c>
      <c r="K99" s="39" t="n">
        <v>1</v>
      </c>
      <c r="L99" s="39" t="n">
        <v>1</v>
      </c>
      <c r="M99" s="41" t="n">
        <v>1.15</v>
      </c>
      <c r="N99" s="39" t="n">
        <v>1</v>
      </c>
      <c r="O99" s="39" t="n">
        <v>1</v>
      </c>
      <c r="P99" s="39" t="n">
        <v>1</v>
      </c>
    </row>
    <row r="100" customFormat="false" ht="15" hidden="false" customHeight="false" outlineLevel="0" collapsed="false">
      <c r="A100" s="37" t="s">
        <v>204</v>
      </c>
      <c r="B100" s="37" t="s">
        <v>159</v>
      </c>
      <c r="C100" s="37" t="s">
        <v>114</v>
      </c>
      <c r="D100" s="37" t="s">
        <v>115</v>
      </c>
      <c r="E100" s="37" t="s">
        <v>70</v>
      </c>
      <c r="F100" s="37" t="s">
        <v>109</v>
      </c>
      <c r="G100" s="38" t="n">
        <v>29.7</v>
      </c>
      <c r="H100" s="39" t="n">
        <v>1</v>
      </c>
      <c r="I100" s="39" t="n">
        <v>1</v>
      </c>
      <c r="J100" s="39" t="n">
        <v>1</v>
      </c>
      <c r="K100" s="39" t="n">
        <v>1</v>
      </c>
      <c r="L100" s="39" t="n">
        <v>1</v>
      </c>
      <c r="M100" s="41" t="n">
        <v>1.15</v>
      </c>
      <c r="N100" s="39" t="n">
        <v>1</v>
      </c>
      <c r="O100" s="39" t="n">
        <v>1</v>
      </c>
      <c r="P100" s="39" t="n">
        <v>1</v>
      </c>
    </row>
    <row r="101" customFormat="false" ht="15" hidden="false" customHeight="false" outlineLevel="0" collapsed="false">
      <c r="A101" s="37" t="s">
        <v>207</v>
      </c>
      <c r="B101" s="37" t="s">
        <v>161</v>
      </c>
      <c r="C101" s="37" t="s">
        <v>114</v>
      </c>
      <c r="D101" s="37" t="s">
        <v>115</v>
      </c>
      <c r="E101" s="37" t="s">
        <v>70</v>
      </c>
      <c r="F101" s="37" t="s">
        <v>109</v>
      </c>
      <c r="G101" s="38" t="n">
        <v>25.5</v>
      </c>
      <c r="H101" s="39" t="n">
        <v>1</v>
      </c>
      <c r="I101" s="39" t="n">
        <v>1</v>
      </c>
      <c r="J101" s="39" t="n">
        <v>1</v>
      </c>
      <c r="K101" s="41" t="n">
        <v>1.06</v>
      </c>
      <c r="L101" s="39" t="n">
        <v>1</v>
      </c>
      <c r="M101" s="41" t="n">
        <v>1.15</v>
      </c>
      <c r="N101" s="39" t="n">
        <v>1</v>
      </c>
      <c r="O101" s="39" t="n">
        <v>1</v>
      </c>
      <c r="P101" s="39" t="n">
        <v>1</v>
      </c>
    </row>
    <row r="102" customFormat="false" ht="15" hidden="false" customHeight="false" outlineLevel="0" collapsed="false">
      <c r="A102" s="37" t="s">
        <v>228</v>
      </c>
      <c r="B102" s="37" t="s">
        <v>149</v>
      </c>
      <c r="C102" s="37" t="s">
        <v>114</v>
      </c>
      <c r="D102" s="37" t="s">
        <v>115</v>
      </c>
      <c r="E102" s="37" t="s">
        <v>70</v>
      </c>
      <c r="F102" s="37" t="s">
        <v>109</v>
      </c>
      <c r="G102" s="38" t="n">
        <v>21.8</v>
      </c>
      <c r="H102" s="39" t="n">
        <v>1</v>
      </c>
      <c r="I102" s="39" t="n">
        <v>1</v>
      </c>
      <c r="J102" s="39" t="n">
        <v>1</v>
      </c>
      <c r="K102" s="39" t="n">
        <v>1</v>
      </c>
      <c r="L102" s="39" t="n">
        <v>1</v>
      </c>
      <c r="M102" s="41" t="n">
        <v>1.15</v>
      </c>
      <c r="N102" s="39" t="n">
        <v>1</v>
      </c>
      <c r="O102" s="39" t="n">
        <v>1</v>
      </c>
      <c r="P102" s="39" t="n">
        <v>1</v>
      </c>
    </row>
    <row r="103" customFormat="false" ht="15" hidden="false" customHeight="false" outlineLevel="0" collapsed="false">
      <c r="A103" s="37" t="s">
        <v>193</v>
      </c>
      <c r="B103" s="37" t="s">
        <v>151</v>
      </c>
      <c r="C103" s="37" t="s">
        <v>116</v>
      </c>
      <c r="D103" s="37" t="s">
        <v>117</v>
      </c>
      <c r="E103" s="37" t="s">
        <v>68</v>
      </c>
      <c r="F103" s="37" t="s">
        <v>118</v>
      </c>
      <c r="G103" s="38" t="n">
        <v>83.7</v>
      </c>
      <c r="H103" s="39" t="n">
        <v>1</v>
      </c>
      <c r="I103" s="40" t="n">
        <v>0.983</v>
      </c>
      <c r="J103" s="39" t="n">
        <v>1</v>
      </c>
      <c r="K103" s="39" t="n">
        <v>1</v>
      </c>
      <c r="L103" s="39" t="n">
        <v>1</v>
      </c>
      <c r="M103" s="41" t="n">
        <v>1.15</v>
      </c>
      <c r="N103" s="41" t="n">
        <v>1.044</v>
      </c>
      <c r="O103" s="39" t="n">
        <v>1</v>
      </c>
      <c r="P103" s="40" t="n">
        <v>0.97</v>
      </c>
    </row>
    <row r="104" customFormat="false" ht="15" hidden="false" customHeight="false" outlineLevel="0" collapsed="false">
      <c r="A104" s="37" t="s">
        <v>195</v>
      </c>
      <c r="B104" s="37" t="s">
        <v>153</v>
      </c>
      <c r="C104" s="37" t="s">
        <v>116</v>
      </c>
      <c r="D104" s="37" t="s">
        <v>117</v>
      </c>
      <c r="E104" s="37" t="s">
        <v>68</v>
      </c>
      <c r="F104" s="37" t="s">
        <v>118</v>
      </c>
      <c r="G104" s="38" t="n">
        <v>84.1</v>
      </c>
      <c r="H104" s="41" t="n">
        <v>1.171</v>
      </c>
      <c r="I104" s="39" t="n">
        <v>1</v>
      </c>
      <c r="J104" s="39" t="n">
        <v>1</v>
      </c>
      <c r="K104" s="39" t="n">
        <v>1</v>
      </c>
      <c r="L104" s="39" t="n">
        <v>1</v>
      </c>
      <c r="M104" s="41" t="n">
        <v>1.15</v>
      </c>
      <c r="N104" s="41" t="n">
        <v>1.044</v>
      </c>
      <c r="O104" s="39" t="n">
        <v>1</v>
      </c>
      <c r="P104" s="40" t="n">
        <v>0.97</v>
      </c>
    </row>
    <row r="105" customFormat="false" ht="15" hidden="false" customHeight="false" outlineLevel="0" collapsed="false">
      <c r="A105" s="37" t="s">
        <v>198</v>
      </c>
      <c r="B105" s="37" t="s">
        <v>155</v>
      </c>
      <c r="C105" s="37" t="s">
        <v>116</v>
      </c>
      <c r="D105" s="37" t="s">
        <v>117</v>
      </c>
      <c r="E105" s="37" t="s">
        <v>68</v>
      </c>
      <c r="F105" s="37" t="s">
        <v>118</v>
      </c>
      <c r="G105" s="38" t="n">
        <v>84.1</v>
      </c>
      <c r="H105" s="39" t="n">
        <v>1</v>
      </c>
      <c r="I105" s="39" t="n">
        <v>1</v>
      </c>
      <c r="J105" s="39" t="n">
        <v>1</v>
      </c>
      <c r="K105" s="39" t="n">
        <v>1</v>
      </c>
      <c r="L105" s="39" t="n">
        <v>1</v>
      </c>
      <c r="M105" s="41" t="n">
        <v>1.15</v>
      </c>
      <c r="N105" s="41" t="n">
        <v>1.044</v>
      </c>
      <c r="O105" s="39" t="n">
        <v>1</v>
      </c>
      <c r="P105" s="39" t="n">
        <v>1</v>
      </c>
    </row>
    <row r="106" customFormat="false" ht="15" hidden="false" customHeight="false" outlineLevel="0" collapsed="false">
      <c r="A106" s="37" t="s">
        <v>201</v>
      </c>
      <c r="B106" s="37" t="s">
        <v>157</v>
      </c>
      <c r="C106" s="37" t="s">
        <v>116</v>
      </c>
      <c r="D106" s="37" t="s">
        <v>117</v>
      </c>
      <c r="E106" s="37" t="s">
        <v>68</v>
      </c>
      <c r="F106" s="37" t="s">
        <v>118</v>
      </c>
      <c r="G106" s="38" t="n">
        <v>113.7</v>
      </c>
      <c r="H106" s="39" t="n">
        <v>1</v>
      </c>
      <c r="I106" s="39" t="n">
        <v>1</v>
      </c>
      <c r="J106" s="39" t="n">
        <v>1</v>
      </c>
      <c r="K106" s="39" t="n">
        <v>1</v>
      </c>
      <c r="L106" s="39" t="n">
        <v>1</v>
      </c>
      <c r="M106" s="41" t="n">
        <v>1.15</v>
      </c>
      <c r="N106" s="41" t="n">
        <v>1.044</v>
      </c>
      <c r="O106" s="39" t="n">
        <v>1</v>
      </c>
      <c r="P106" s="39" t="n">
        <v>1</v>
      </c>
    </row>
    <row r="107" customFormat="false" ht="15" hidden="false" customHeight="false" outlineLevel="0" collapsed="false">
      <c r="A107" s="37" t="s">
        <v>204</v>
      </c>
      <c r="B107" s="37" t="s">
        <v>159</v>
      </c>
      <c r="C107" s="37" t="s">
        <v>116</v>
      </c>
      <c r="D107" s="37" t="s">
        <v>117</v>
      </c>
      <c r="E107" s="37" t="s">
        <v>68</v>
      </c>
      <c r="F107" s="37" t="s">
        <v>118</v>
      </c>
      <c r="G107" s="38" t="n">
        <v>113.3</v>
      </c>
      <c r="H107" s="39" t="n">
        <v>1</v>
      </c>
      <c r="I107" s="39" t="n">
        <v>1</v>
      </c>
      <c r="J107" s="39" t="n">
        <v>1</v>
      </c>
      <c r="K107" s="39" t="n">
        <v>1</v>
      </c>
      <c r="L107" s="39" t="n">
        <v>1</v>
      </c>
      <c r="M107" s="41" t="n">
        <v>1.15</v>
      </c>
      <c r="N107" s="41" t="n">
        <v>1.044</v>
      </c>
      <c r="O107" s="39" t="n">
        <v>1</v>
      </c>
      <c r="P107" s="39" t="n">
        <v>1</v>
      </c>
    </row>
    <row r="108" customFormat="false" ht="15" hidden="false" customHeight="false" outlineLevel="0" collapsed="false">
      <c r="A108" s="37" t="s">
        <v>207</v>
      </c>
      <c r="B108" s="37" t="s">
        <v>161</v>
      </c>
      <c r="C108" s="37" t="s">
        <v>116</v>
      </c>
      <c r="D108" s="37" t="s">
        <v>117</v>
      </c>
      <c r="E108" s="37" t="s">
        <v>68</v>
      </c>
      <c r="F108" s="37" t="s">
        <v>118</v>
      </c>
      <c r="G108" s="38" t="n">
        <v>97.7</v>
      </c>
      <c r="H108" s="39" t="n">
        <v>1</v>
      </c>
      <c r="I108" s="39" t="n">
        <v>1</v>
      </c>
      <c r="J108" s="39" t="n">
        <v>1</v>
      </c>
      <c r="K108" s="39" t="n">
        <v>1</v>
      </c>
      <c r="L108" s="39" t="n">
        <v>1</v>
      </c>
      <c r="M108" s="41" t="n">
        <v>1.15</v>
      </c>
      <c r="N108" s="41" t="n">
        <v>1.044</v>
      </c>
      <c r="O108" s="39" t="n">
        <v>1</v>
      </c>
      <c r="P108" s="39" t="n">
        <v>1</v>
      </c>
    </row>
    <row r="109" customFormat="false" ht="15" hidden="false" customHeight="false" outlineLevel="0" collapsed="false">
      <c r="A109" s="37" t="s">
        <v>228</v>
      </c>
      <c r="B109" s="37" t="s">
        <v>149</v>
      </c>
      <c r="C109" s="37" t="s">
        <v>116</v>
      </c>
      <c r="D109" s="37" t="s">
        <v>117</v>
      </c>
      <c r="E109" s="37" t="s">
        <v>68</v>
      </c>
      <c r="F109" s="37" t="s">
        <v>118</v>
      </c>
      <c r="G109" s="38" t="n">
        <v>82.3</v>
      </c>
      <c r="H109" s="39" t="n">
        <v>1</v>
      </c>
      <c r="I109" s="39" t="n">
        <v>1</v>
      </c>
      <c r="J109" s="39" t="n">
        <v>1</v>
      </c>
      <c r="K109" s="39" t="n">
        <v>1</v>
      </c>
      <c r="L109" s="39" t="n">
        <v>1</v>
      </c>
      <c r="M109" s="41" t="n">
        <v>1.15</v>
      </c>
      <c r="N109" s="41" t="n">
        <v>1.044</v>
      </c>
      <c r="O109" s="39" t="n">
        <v>1</v>
      </c>
      <c r="P109" s="39" t="n">
        <v>1</v>
      </c>
    </row>
    <row r="110" customFormat="false" ht="15" hidden="false" customHeight="false" outlineLevel="0" collapsed="false">
      <c r="A110" s="37" t="s">
        <v>193</v>
      </c>
      <c r="B110" s="37" t="s">
        <v>151</v>
      </c>
      <c r="C110" s="37" t="s">
        <v>119</v>
      </c>
      <c r="D110" s="37" t="s">
        <v>120</v>
      </c>
      <c r="E110" s="37" t="s">
        <v>69</v>
      </c>
      <c r="F110" s="37" t="s">
        <v>118</v>
      </c>
      <c r="G110" s="38" t="n">
        <v>36.2</v>
      </c>
      <c r="H110" s="39" t="n">
        <v>1</v>
      </c>
      <c r="I110" s="40" t="n">
        <v>0.992</v>
      </c>
      <c r="J110" s="39" t="n">
        <v>1</v>
      </c>
      <c r="K110" s="39" t="n">
        <v>1</v>
      </c>
      <c r="L110" s="39" t="n">
        <v>1</v>
      </c>
      <c r="M110" s="41" t="n">
        <v>1.15</v>
      </c>
      <c r="N110" s="39" t="n">
        <v>1</v>
      </c>
      <c r="O110" s="39" t="n">
        <v>1</v>
      </c>
      <c r="P110" s="40" t="n">
        <v>0.97</v>
      </c>
    </row>
    <row r="111" customFormat="false" ht="15" hidden="false" customHeight="false" outlineLevel="0" collapsed="false">
      <c r="A111" s="37" t="s">
        <v>195</v>
      </c>
      <c r="B111" s="37" t="s">
        <v>153</v>
      </c>
      <c r="C111" s="37" t="s">
        <v>119</v>
      </c>
      <c r="D111" s="37" t="s">
        <v>120</v>
      </c>
      <c r="E111" s="37" t="s">
        <v>69</v>
      </c>
      <c r="F111" s="37" t="s">
        <v>118</v>
      </c>
      <c r="G111" s="38" t="n">
        <v>35.9</v>
      </c>
      <c r="H111" s="41" t="n">
        <v>1.152</v>
      </c>
      <c r="I111" s="39" t="n">
        <v>1</v>
      </c>
      <c r="J111" s="39" t="n">
        <v>1</v>
      </c>
      <c r="K111" s="39" t="n">
        <v>1</v>
      </c>
      <c r="L111" s="39" t="n">
        <v>1</v>
      </c>
      <c r="M111" s="41" t="n">
        <v>1.15</v>
      </c>
      <c r="N111" s="39" t="n">
        <v>1</v>
      </c>
      <c r="O111" s="39" t="n">
        <v>1</v>
      </c>
      <c r="P111" s="40" t="n">
        <v>0.97</v>
      </c>
    </row>
    <row r="112" customFormat="false" ht="15" hidden="false" customHeight="false" outlineLevel="0" collapsed="false">
      <c r="A112" s="37" t="s">
        <v>198</v>
      </c>
      <c r="B112" s="37" t="s">
        <v>155</v>
      </c>
      <c r="C112" s="37" t="s">
        <v>119</v>
      </c>
      <c r="D112" s="37" t="s">
        <v>120</v>
      </c>
      <c r="E112" s="37" t="s">
        <v>69</v>
      </c>
      <c r="F112" s="37" t="s">
        <v>118</v>
      </c>
      <c r="G112" s="38" t="n">
        <v>36.7</v>
      </c>
      <c r="H112" s="39" t="n">
        <v>1</v>
      </c>
      <c r="I112" s="39" t="n">
        <v>1</v>
      </c>
      <c r="J112" s="39" t="n">
        <v>1</v>
      </c>
      <c r="K112" s="39" t="n">
        <v>1</v>
      </c>
      <c r="L112" s="39" t="n">
        <v>1</v>
      </c>
      <c r="M112" s="41" t="n">
        <v>1.15</v>
      </c>
      <c r="N112" s="39" t="n">
        <v>1</v>
      </c>
      <c r="O112" s="39" t="n">
        <v>1</v>
      </c>
      <c r="P112" s="39" t="n">
        <v>1</v>
      </c>
    </row>
    <row r="113" customFormat="false" ht="15" hidden="false" customHeight="false" outlineLevel="0" collapsed="false">
      <c r="A113" s="37" t="s">
        <v>201</v>
      </c>
      <c r="B113" s="37" t="s">
        <v>157</v>
      </c>
      <c r="C113" s="37" t="s">
        <v>119</v>
      </c>
      <c r="D113" s="37" t="s">
        <v>120</v>
      </c>
      <c r="E113" s="37" t="s">
        <v>69</v>
      </c>
      <c r="F113" s="37" t="s">
        <v>118</v>
      </c>
      <c r="G113" s="38" t="n">
        <v>49.6</v>
      </c>
      <c r="H113" s="39" t="n">
        <v>1</v>
      </c>
      <c r="I113" s="39" t="n">
        <v>1</v>
      </c>
      <c r="J113" s="39" t="n">
        <v>1</v>
      </c>
      <c r="K113" s="39" t="n">
        <v>1</v>
      </c>
      <c r="L113" s="39" t="n">
        <v>1</v>
      </c>
      <c r="M113" s="41" t="n">
        <v>1.15</v>
      </c>
      <c r="N113" s="39" t="n">
        <v>1</v>
      </c>
      <c r="O113" s="39" t="n">
        <v>1</v>
      </c>
      <c r="P113" s="39" t="n">
        <v>1</v>
      </c>
    </row>
    <row r="114" customFormat="false" ht="15" hidden="false" customHeight="false" outlineLevel="0" collapsed="false">
      <c r="A114" s="37" t="s">
        <v>204</v>
      </c>
      <c r="B114" s="37" t="s">
        <v>159</v>
      </c>
      <c r="C114" s="37" t="s">
        <v>119</v>
      </c>
      <c r="D114" s="37" t="s">
        <v>120</v>
      </c>
      <c r="E114" s="37" t="s">
        <v>69</v>
      </c>
      <c r="F114" s="37" t="s">
        <v>118</v>
      </c>
      <c r="G114" s="38" t="n">
        <v>48.5</v>
      </c>
      <c r="H114" s="39" t="n">
        <v>1</v>
      </c>
      <c r="I114" s="39" t="n">
        <v>1</v>
      </c>
      <c r="J114" s="39" t="n">
        <v>1</v>
      </c>
      <c r="K114" s="39" t="n">
        <v>1</v>
      </c>
      <c r="L114" s="39" t="n">
        <v>1</v>
      </c>
      <c r="M114" s="41" t="n">
        <v>1.15</v>
      </c>
      <c r="N114" s="39" t="n">
        <v>1</v>
      </c>
      <c r="O114" s="39" t="n">
        <v>1</v>
      </c>
      <c r="P114" s="39" t="n">
        <v>1</v>
      </c>
    </row>
    <row r="115" customFormat="false" ht="15" hidden="false" customHeight="false" outlineLevel="0" collapsed="false">
      <c r="A115" s="37" t="s">
        <v>207</v>
      </c>
      <c r="B115" s="37" t="s">
        <v>161</v>
      </c>
      <c r="C115" s="37" t="s">
        <v>119</v>
      </c>
      <c r="D115" s="37" t="s">
        <v>120</v>
      </c>
      <c r="E115" s="37" t="s">
        <v>69</v>
      </c>
      <c r="F115" s="37" t="s">
        <v>118</v>
      </c>
      <c r="G115" s="38" t="n">
        <v>42.2</v>
      </c>
      <c r="H115" s="39" t="n">
        <v>1</v>
      </c>
      <c r="I115" s="39" t="n">
        <v>1</v>
      </c>
      <c r="J115" s="39" t="n">
        <v>1</v>
      </c>
      <c r="K115" s="39" t="n">
        <v>1</v>
      </c>
      <c r="L115" s="39" t="n">
        <v>1</v>
      </c>
      <c r="M115" s="41" t="n">
        <v>1.15</v>
      </c>
      <c r="N115" s="39" t="n">
        <v>1</v>
      </c>
      <c r="O115" s="39" t="n">
        <v>1</v>
      </c>
      <c r="P115" s="39" t="n">
        <v>1</v>
      </c>
    </row>
    <row r="116" customFormat="false" ht="15" hidden="false" customHeight="false" outlineLevel="0" collapsed="false">
      <c r="A116" s="37" t="s">
        <v>228</v>
      </c>
      <c r="B116" s="37" t="s">
        <v>149</v>
      </c>
      <c r="C116" s="37" t="s">
        <v>119</v>
      </c>
      <c r="D116" s="37" t="s">
        <v>120</v>
      </c>
      <c r="E116" s="37" t="s">
        <v>69</v>
      </c>
      <c r="F116" s="37" t="s">
        <v>118</v>
      </c>
      <c r="G116" s="38" t="n">
        <v>36.5</v>
      </c>
      <c r="H116" s="39" t="n">
        <v>1</v>
      </c>
      <c r="I116" s="39" t="n">
        <v>1</v>
      </c>
      <c r="J116" s="39" t="n">
        <v>1</v>
      </c>
      <c r="K116" s="39" t="n">
        <v>1</v>
      </c>
      <c r="L116" s="39" t="n">
        <v>1</v>
      </c>
      <c r="M116" s="41" t="n">
        <v>1.15</v>
      </c>
      <c r="N116" s="39" t="n">
        <v>1</v>
      </c>
      <c r="O116" s="39" t="n">
        <v>1</v>
      </c>
      <c r="P116" s="39" t="n">
        <v>1</v>
      </c>
    </row>
    <row r="117" customFormat="false" ht="15" hidden="false" customHeight="false" outlineLevel="0" collapsed="false">
      <c r="A117" s="37" t="s">
        <v>193</v>
      </c>
      <c r="B117" s="37" t="s">
        <v>151</v>
      </c>
      <c r="C117" s="37" t="s">
        <v>121</v>
      </c>
      <c r="D117" s="37" t="s">
        <v>122</v>
      </c>
      <c r="E117" s="37" t="s">
        <v>69</v>
      </c>
      <c r="F117" s="37" t="s">
        <v>118</v>
      </c>
      <c r="G117" s="38" t="n">
        <v>35.8</v>
      </c>
      <c r="H117" s="39" t="n">
        <v>1</v>
      </c>
      <c r="I117" s="40" t="n">
        <v>0.992</v>
      </c>
      <c r="J117" s="39" t="n">
        <v>1</v>
      </c>
      <c r="K117" s="39" t="n">
        <v>1</v>
      </c>
      <c r="L117" s="39" t="n">
        <v>1</v>
      </c>
      <c r="M117" s="41" t="n">
        <v>1.15</v>
      </c>
      <c r="N117" s="39" t="n">
        <v>1</v>
      </c>
      <c r="O117" s="39" t="n">
        <v>1</v>
      </c>
      <c r="P117" s="40" t="n">
        <v>0.97</v>
      </c>
    </row>
    <row r="118" customFormat="false" ht="15" hidden="false" customHeight="false" outlineLevel="0" collapsed="false">
      <c r="A118" s="37" t="s">
        <v>195</v>
      </c>
      <c r="B118" s="37" t="s">
        <v>153</v>
      </c>
      <c r="C118" s="37" t="s">
        <v>121</v>
      </c>
      <c r="D118" s="37" t="s">
        <v>122</v>
      </c>
      <c r="E118" s="37" t="s">
        <v>69</v>
      </c>
      <c r="F118" s="37" t="s">
        <v>118</v>
      </c>
      <c r="G118" s="38" t="n">
        <v>36.9</v>
      </c>
      <c r="H118" s="41" t="n">
        <v>1.152</v>
      </c>
      <c r="I118" s="39" t="n">
        <v>1</v>
      </c>
      <c r="J118" s="39" t="n">
        <v>1</v>
      </c>
      <c r="K118" s="39" t="n">
        <v>1</v>
      </c>
      <c r="L118" s="39" t="n">
        <v>1</v>
      </c>
      <c r="M118" s="41" t="n">
        <v>1.15</v>
      </c>
      <c r="N118" s="39" t="n">
        <v>1</v>
      </c>
      <c r="O118" s="39" t="n">
        <v>1</v>
      </c>
      <c r="P118" s="40" t="n">
        <v>0.97</v>
      </c>
    </row>
    <row r="119" customFormat="false" ht="15" hidden="false" customHeight="false" outlineLevel="0" collapsed="false">
      <c r="A119" s="37" t="s">
        <v>198</v>
      </c>
      <c r="B119" s="37" t="s">
        <v>155</v>
      </c>
      <c r="C119" s="37" t="s">
        <v>121</v>
      </c>
      <c r="D119" s="37" t="s">
        <v>122</v>
      </c>
      <c r="E119" s="37" t="s">
        <v>69</v>
      </c>
      <c r="F119" s="37" t="s">
        <v>118</v>
      </c>
      <c r="G119" s="38" t="n">
        <v>36.3</v>
      </c>
      <c r="H119" s="39" t="n">
        <v>1</v>
      </c>
      <c r="I119" s="39" t="n">
        <v>1</v>
      </c>
      <c r="J119" s="39" t="n">
        <v>1</v>
      </c>
      <c r="K119" s="39" t="n">
        <v>1</v>
      </c>
      <c r="L119" s="39" t="n">
        <v>1</v>
      </c>
      <c r="M119" s="41" t="n">
        <v>1.15</v>
      </c>
      <c r="N119" s="39" t="n">
        <v>1</v>
      </c>
      <c r="O119" s="39" t="n">
        <v>1</v>
      </c>
      <c r="P119" s="39" t="n">
        <v>1</v>
      </c>
    </row>
    <row r="120" customFormat="false" ht="15" hidden="false" customHeight="false" outlineLevel="0" collapsed="false">
      <c r="A120" s="37" t="s">
        <v>201</v>
      </c>
      <c r="B120" s="37" t="s">
        <v>157</v>
      </c>
      <c r="C120" s="37" t="s">
        <v>121</v>
      </c>
      <c r="D120" s="37" t="s">
        <v>122</v>
      </c>
      <c r="E120" s="37" t="s">
        <v>69</v>
      </c>
      <c r="F120" s="37" t="s">
        <v>118</v>
      </c>
      <c r="G120" s="38" t="n">
        <v>49</v>
      </c>
      <c r="H120" s="39" t="n">
        <v>1</v>
      </c>
      <c r="I120" s="39" t="n">
        <v>1</v>
      </c>
      <c r="J120" s="39" t="n">
        <v>1</v>
      </c>
      <c r="K120" s="39" t="n">
        <v>1</v>
      </c>
      <c r="L120" s="39" t="n">
        <v>1</v>
      </c>
      <c r="M120" s="41" t="n">
        <v>1.15</v>
      </c>
      <c r="N120" s="39" t="n">
        <v>1</v>
      </c>
      <c r="O120" s="39" t="n">
        <v>1</v>
      </c>
      <c r="P120" s="39" t="n">
        <v>1</v>
      </c>
    </row>
    <row r="121" customFormat="false" ht="15" hidden="false" customHeight="false" outlineLevel="0" collapsed="false">
      <c r="A121" s="37" t="s">
        <v>204</v>
      </c>
      <c r="B121" s="37" t="s">
        <v>159</v>
      </c>
      <c r="C121" s="37" t="s">
        <v>121</v>
      </c>
      <c r="D121" s="37" t="s">
        <v>122</v>
      </c>
      <c r="E121" s="37" t="s">
        <v>69</v>
      </c>
      <c r="F121" s="37" t="s">
        <v>118</v>
      </c>
      <c r="G121" s="38" t="n">
        <v>49.5</v>
      </c>
      <c r="H121" s="39" t="n">
        <v>1</v>
      </c>
      <c r="I121" s="39" t="n">
        <v>1</v>
      </c>
      <c r="J121" s="39" t="n">
        <v>1</v>
      </c>
      <c r="K121" s="39" t="n">
        <v>1</v>
      </c>
      <c r="L121" s="39" t="n">
        <v>1</v>
      </c>
      <c r="M121" s="41" t="n">
        <v>1.15</v>
      </c>
      <c r="N121" s="39" t="n">
        <v>1</v>
      </c>
      <c r="O121" s="39" t="n">
        <v>1</v>
      </c>
      <c r="P121" s="39" t="n">
        <v>1</v>
      </c>
    </row>
    <row r="122" customFormat="false" ht="15" hidden="false" customHeight="false" outlineLevel="0" collapsed="false">
      <c r="A122" s="37" t="s">
        <v>207</v>
      </c>
      <c r="B122" s="37" t="s">
        <v>161</v>
      </c>
      <c r="C122" s="37" t="s">
        <v>121</v>
      </c>
      <c r="D122" s="37" t="s">
        <v>122</v>
      </c>
      <c r="E122" s="37" t="s">
        <v>69</v>
      </c>
      <c r="F122" s="37" t="s">
        <v>118</v>
      </c>
      <c r="G122" s="38" t="n">
        <v>42.5</v>
      </c>
      <c r="H122" s="39" t="n">
        <v>1</v>
      </c>
      <c r="I122" s="39" t="n">
        <v>1</v>
      </c>
      <c r="J122" s="39" t="n">
        <v>1</v>
      </c>
      <c r="K122" s="39" t="n">
        <v>1</v>
      </c>
      <c r="L122" s="39" t="n">
        <v>1</v>
      </c>
      <c r="M122" s="41" t="n">
        <v>1.15</v>
      </c>
      <c r="N122" s="39" t="n">
        <v>1</v>
      </c>
      <c r="O122" s="39" t="n">
        <v>1</v>
      </c>
      <c r="P122" s="39" t="n">
        <v>1</v>
      </c>
    </row>
    <row r="123" customFormat="false" ht="15" hidden="false" customHeight="false" outlineLevel="0" collapsed="false">
      <c r="A123" s="37" t="s">
        <v>228</v>
      </c>
      <c r="B123" s="37" t="s">
        <v>149</v>
      </c>
      <c r="C123" s="37" t="s">
        <v>121</v>
      </c>
      <c r="D123" s="37" t="s">
        <v>122</v>
      </c>
      <c r="E123" s="37" t="s">
        <v>69</v>
      </c>
      <c r="F123" s="37" t="s">
        <v>118</v>
      </c>
      <c r="G123" s="38" t="n">
        <v>35.7</v>
      </c>
      <c r="H123" s="39" t="n">
        <v>1</v>
      </c>
      <c r="I123" s="39" t="n">
        <v>1</v>
      </c>
      <c r="J123" s="39" t="n">
        <v>1</v>
      </c>
      <c r="K123" s="39" t="n">
        <v>1</v>
      </c>
      <c r="L123" s="39" t="n">
        <v>1</v>
      </c>
      <c r="M123" s="41" t="n">
        <v>1.15</v>
      </c>
      <c r="N123" s="39" t="n">
        <v>1</v>
      </c>
      <c r="O123" s="39" t="n">
        <v>1</v>
      </c>
      <c r="P123" s="39" t="n">
        <v>1</v>
      </c>
    </row>
    <row r="124" customFormat="false" ht="15" hidden="false" customHeight="false" outlineLevel="0" collapsed="false">
      <c r="A124" s="37" t="s">
        <v>193</v>
      </c>
      <c r="B124" s="37" t="s">
        <v>151</v>
      </c>
      <c r="C124" s="37" t="s">
        <v>123</v>
      </c>
      <c r="D124" s="37" t="s">
        <v>124</v>
      </c>
      <c r="E124" s="37" t="s">
        <v>70</v>
      </c>
      <c r="F124" s="37" t="s">
        <v>118</v>
      </c>
      <c r="G124" s="38" t="n">
        <v>21.1</v>
      </c>
      <c r="H124" s="39" t="n">
        <v>1</v>
      </c>
      <c r="I124" s="40" t="n">
        <v>0.99</v>
      </c>
      <c r="J124" s="39" t="n">
        <v>1</v>
      </c>
      <c r="K124" s="39" t="n">
        <v>1</v>
      </c>
      <c r="L124" s="39" t="n">
        <v>1</v>
      </c>
      <c r="M124" s="41" t="n">
        <v>1.15</v>
      </c>
      <c r="N124" s="39" t="n">
        <v>1</v>
      </c>
      <c r="O124" s="39" t="n">
        <v>1</v>
      </c>
      <c r="P124" s="40" t="n">
        <v>0.97</v>
      </c>
    </row>
    <row r="125" customFormat="false" ht="15" hidden="false" customHeight="false" outlineLevel="0" collapsed="false">
      <c r="A125" s="37" t="s">
        <v>195</v>
      </c>
      <c r="B125" s="37" t="s">
        <v>153</v>
      </c>
      <c r="C125" s="37" t="s">
        <v>123</v>
      </c>
      <c r="D125" s="37" t="s">
        <v>124</v>
      </c>
      <c r="E125" s="37" t="s">
        <v>70</v>
      </c>
      <c r="F125" s="37" t="s">
        <v>118</v>
      </c>
      <c r="G125" s="38" t="n">
        <v>21.1</v>
      </c>
      <c r="H125" s="41" t="n">
        <v>1.157</v>
      </c>
      <c r="I125" s="39" t="n">
        <v>1</v>
      </c>
      <c r="J125" s="39" t="n">
        <v>1</v>
      </c>
      <c r="K125" s="39" t="n">
        <v>1</v>
      </c>
      <c r="L125" s="39" t="n">
        <v>1</v>
      </c>
      <c r="M125" s="41" t="n">
        <v>1.15</v>
      </c>
      <c r="N125" s="39" t="n">
        <v>1</v>
      </c>
      <c r="O125" s="39" t="n">
        <v>1</v>
      </c>
      <c r="P125" s="40" t="n">
        <v>0.97</v>
      </c>
    </row>
    <row r="126" customFormat="false" ht="15" hidden="false" customHeight="false" outlineLevel="0" collapsed="false">
      <c r="A126" s="37" t="s">
        <v>198</v>
      </c>
      <c r="B126" s="37" t="s">
        <v>155</v>
      </c>
      <c r="C126" s="37" t="s">
        <v>123</v>
      </c>
      <c r="D126" s="37" t="s">
        <v>124</v>
      </c>
      <c r="E126" s="37" t="s">
        <v>70</v>
      </c>
      <c r="F126" s="37" t="s">
        <v>118</v>
      </c>
      <c r="G126" s="38" t="n">
        <v>21.2</v>
      </c>
      <c r="H126" s="39" t="n">
        <v>1</v>
      </c>
      <c r="I126" s="39" t="n">
        <v>1</v>
      </c>
      <c r="J126" s="39" t="n">
        <v>1</v>
      </c>
      <c r="K126" s="39" t="n">
        <v>1</v>
      </c>
      <c r="L126" s="39" t="n">
        <v>1</v>
      </c>
      <c r="M126" s="41" t="n">
        <v>1.15</v>
      </c>
      <c r="N126" s="39" t="n">
        <v>1</v>
      </c>
      <c r="O126" s="39" t="n">
        <v>1</v>
      </c>
      <c r="P126" s="39" t="n">
        <v>1</v>
      </c>
    </row>
    <row r="127" customFormat="false" ht="15" hidden="false" customHeight="false" outlineLevel="0" collapsed="false">
      <c r="A127" s="37" t="s">
        <v>201</v>
      </c>
      <c r="B127" s="37" t="s">
        <v>157</v>
      </c>
      <c r="C127" s="37" t="s">
        <v>123</v>
      </c>
      <c r="D127" s="37" t="s">
        <v>124</v>
      </c>
      <c r="E127" s="37" t="s">
        <v>70</v>
      </c>
      <c r="F127" s="37" t="s">
        <v>118</v>
      </c>
      <c r="G127" s="38" t="n">
        <v>29.2</v>
      </c>
      <c r="H127" s="39" t="n">
        <v>1</v>
      </c>
      <c r="I127" s="39" t="n">
        <v>1</v>
      </c>
      <c r="J127" s="39" t="n">
        <v>1</v>
      </c>
      <c r="K127" s="39" t="n">
        <v>1</v>
      </c>
      <c r="L127" s="39" t="n">
        <v>1</v>
      </c>
      <c r="M127" s="41" t="n">
        <v>1.15</v>
      </c>
      <c r="N127" s="39" t="n">
        <v>1</v>
      </c>
      <c r="O127" s="39" t="n">
        <v>1</v>
      </c>
      <c r="P127" s="39" t="n">
        <v>1</v>
      </c>
    </row>
    <row r="128" customFormat="false" ht="15" hidden="false" customHeight="false" outlineLevel="0" collapsed="false">
      <c r="A128" s="37" t="s">
        <v>204</v>
      </c>
      <c r="B128" s="37" t="s">
        <v>159</v>
      </c>
      <c r="C128" s="37" t="s">
        <v>123</v>
      </c>
      <c r="D128" s="37" t="s">
        <v>124</v>
      </c>
      <c r="E128" s="37" t="s">
        <v>70</v>
      </c>
      <c r="F128" s="37" t="s">
        <v>118</v>
      </c>
      <c r="G128" s="38" t="n">
        <v>29.1</v>
      </c>
      <c r="H128" s="39" t="n">
        <v>1</v>
      </c>
      <c r="I128" s="39" t="n">
        <v>1</v>
      </c>
      <c r="J128" s="39" t="n">
        <v>1</v>
      </c>
      <c r="K128" s="39" t="n">
        <v>1</v>
      </c>
      <c r="L128" s="39" t="n">
        <v>1</v>
      </c>
      <c r="M128" s="41" t="n">
        <v>1.15</v>
      </c>
      <c r="N128" s="39" t="n">
        <v>1</v>
      </c>
      <c r="O128" s="39" t="n">
        <v>1</v>
      </c>
      <c r="P128" s="39" t="n">
        <v>1</v>
      </c>
    </row>
    <row r="129" customFormat="false" ht="15" hidden="false" customHeight="false" outlineLevel="0" collapsed="false">
      <c r="A129" s="37" t="s">
        <v>207</v>
      </c>
      <c r="B129" s="37" t="s">
        <v>161</v>
      </c>
      <c r="C129" s="37" t="s">
        <v>123</v>
      </c>
      <c r="D129" s="37" t="s">
        <v>124</v>
      </c>
      <c r="E129" s="37" t="s">
        <v>70</v>
      </c>
      <c r="F129" s="37" t="s">
        <v>118</v>
      </c>
      <c r="G129" s="38" t="n">
        <v>24.3</v>
      </c>
      <c r="H129" s="39" t="n">
        <v>1</v>
      </c>
      <c r="I129" s="39" t="n">
        <v>1</v>
      </c>
      <c r="J129" s="39" t="n">
        <v>1</v>
      </c>
      <c r="K129" s="39" t="n">
        <v>1</v>
      </c>
      <c r="L129" s="39" t="n">
        <v>1</v>
      </c>
      <c r="M129" s="41" t="n">
        <v>1.15</v>
      </c>
      <c r="N129" s="39" t="n">
        <v>1</v>
      </c>
      <c r="O129" s="39" t="n">
        <v>1</v>
      </c>
      <c r="P129" s="39" t="n">
        <v>1</v>
      </c>
    </row>
    <row r="130" customFormat="false" ht="15" hidden="false" customHeight="false" outlineLevel="0" collapsed="false">
      <c r="A130" s="37" t="s">
        <v>228</v>
      </c>
      <c r="B130" s="37" t="s">
        <v>149</v>
      </c>
      <c r="C130" s="37" t="s">
        <v>123</v>
      </c>
      <c r="D130" s="37" t="s">
        <v>124</v>
      </c>
      <c r="E130" s="37" t="s">
        <v>70</v>
      </c>
      <c r="F130" s="37" t="s">
        <v>118</v>
      </c>
      <c r="G130" s="38" t="n">
        <v>21.3</v>
      </c>
      <c r="H130" s="39" t="n">
        <v>1</v>
      </c>
      <c r="I130" s="39" t="n">
        <v>1</v>
      </c>
      <c r="J130" s="39" t="n">
        <v>1</v>
      </c>
      <c r="K130" s="39" t="n">
        <v>1</v>
      </c>
      <c r="L130" s="39" t="n">
        <v>1</v>
      </c>
      <c r="M130" s="41" t="n">
        <v>1.15</v>
      </c>
      <c r="N130" s="39" t="n">
        <v>1</v>
      </c>
      <c r="O130" s="39" t="n">
        <v>1</v>
      </c>
      <c r="P130" s="39" t="n">
        <v>1</v>
      </c>
    </row>
    <row r="131" customFormat="false" ht="15" hidden="false" customHeight="false" outlineLevel="0" collapsed="false">
      <c r="A131" s="37" t="s">
        <v>193</v>
      </c>
      <c r="B131" s="37" t="s">
        <v>151</v>
      </c>
      <c r="C131" s="37" t="s">
        <v>125</v>
      </c>
      <c r="D131" s="37" t="s">
        <v>126</v>
      </c>
      <c r="E131" s="37" t="s">
        <v>68</v>
      </c>
      <c r="F131" s="37" t="s">
        <v>127</v>
      </c>
      <c r="G131" s="38" t="n">
        <v>140.7</v>
      </c>
      <c r="H131" s="39" t="n">
        <v>1</v>
      </c>
      <c r="I131" s="40" t="n">
        <v>0.983</v>
      </c>
      <c r="J131" s="41" t="n">
        <v>1.03</v>
      </c>
      <c r="K131" s="41" t="n">
        <v>1.06</v>
      </c>
      <c r="L131" s="39" t="n">
        <v>1</v>
      </c>
      <c r="M131" s="41" t="n">
        <v>1.15</v>
      </c>
      <c r="N131" s="41" t="n">
        <v>1.036</v>
      </c>
      <c r="O131" s="39" t="n">
        <v>1</v>
      </c>
      <c r="P131" s="40" t="n">
        <v>0.97</v>
      </c>
    </row>
    <row r="132" customFormat="false" ht="15" hidden="false" customHeight="false" outlineLevel="0" collapsed="false">
      <c r="A132" s="37" t="s">
        <v>195</v>
      </c>
      <c r="B132" s="37" t="s">
        <v>153</v>
      </c>
      <c r="C132" s="37" t="s">
        <v>125</v>
      </c>
      <c r="D132" s="37" t="s">
        <v>126</v>
      </c>
      <c r="E132" s="37" t="s">
        <v>68</v>
      </c>
      <c r="F132" s="37" t="s">
        <v>127</v>
      </c>
      <c r="G132" s="38" t="n">
        <v>142.6</v>
      </c>
      <c r="H132" s="41" t="n">
        <v>1.171</v>
      </c>
      <c r="I132" s="39" t="n">
        <v>1</v>
      </c>
      <c r="J132" s="41" t="n">
        <v>1.03</v>
      </c>
      <c r="K132" s="41" t="n">
        <v>1.06</v>
      </c>
      <c r="L132" s="39" t="n">
        <v>1</v>
      </c>
      <c r="M132" s="41" t="n">
        <v>1.15</v>
      </c>
      <c r="N132" s="41" t="n">
        <v>1.036</v>
      </c>
      <c r="O132" s="39" t="n">
        <v>1</v>
      </c>
      <c r="P132" s="40" t="n">
        <v>0.97</v>
      </c>
    </row>
    <row r="133" customFormat="false" ht="15" hidden="false" customHeight="false" outlineLevel="0" collapsed="false">
      <c r="A133" s="37" t="s">
        <v>198</v>
      </c>
      <c r="B133" s="37" t="s">
        <v>155</v>
      </c>
      <c r="C133" s="37" t="s">
        <v>125</v>
      </c>
      <c r="D133" s="37" t="s">
        <v>126</v>
      </c>
      <c r="E133" s="37" t="s">
        <v>68</v>
      </c>
      <c r="F133" s="37" t="s">
        <v>127</v>
      </c>
      <c r="G133" s="38" t="n">
        <v>139.6</v>
      </c>
      <c r="H133" s="39" t="n">
        <v>1</v>
      </c>
      <c r="I133" s="39" t="n">
        <v>1</v>
      </c>
      <c r="J133" s="41" t="n">
        <v>1.03</v>
      </c>
      <c r="K133" s="39" t="n">
        <v>1</v>
      </c>
      <c r="L133" s="39" t="n">
        <v>1</v>
      </c>
      <c r="M133" s="41" t="n">
        <v>1.15</v>
      </c>
      <c r="N133" s="41" t="n">
        <v>1.036</v>
      </c>
      <c r="O133" s="39" t="n">
        <v>1</v>
      </c>
      <c r="P133" s="39" t="n">
        <v>1</v>
      </c>
    </row>
    <row r="134" customFormat="false" ht="15" hidden="false" customHeight="false" outlineLevel="0" collapsed="false">
      <c r="A134" s="37" t="s">
        <v>201</v>
      </c>
      <c r="B134" s="37" t="s">
        <v>157</v>
      </c>
      <c r="C134" s="37" t="s">
        <v>125</v>
      </c>
      <c r="D134" s="37" t="s">
        <v>126</v>
      </c>
      <c r="E134" s="37" t="s">
        <v>68</v>
      </c>
      <c r="F134" s="37" t="s">
        <v>127</v>
      </c>
      <c r="G134" s="38" t="n">
        <v>190.1</v>
      </c>
      <c r="H134" s="39" t="n">
        <v>1</v>
      </c>
      <c r="I134" s="39" t="n">
        <v>1</v>
      </c>
      <c r="J134" s="41" t="n">
        <v>1.03</v>
      </c>
      <c r="K134" s="39" t="n">
        <v>1</v>
      </c>
      <c r="L134" s="39" t="n">
        <v>1</v>
      </c>
      <c r="M134" s="41" t="n">
        <v>1.15</v>
      </c>
      <c r="N134" s="41" t="n">
        <v>1.036</v>
      </c>
      <c r="O134" s="39" t="n">
        <v>1</v>
      </c>
      <c r="P134" s="39" t="n">
        <v>1</v>
      </c>
    </row>
    <row r="135" customFormat="false" ht="15" hidden="false" customHeight="false" outlineLevel="0" collapsed="false">
      <c r="A135" s="37" t="s">
        <v>204</v>
      </c>
      <c r="B135" s="37" t="s">
        <v>159</v>
      </c>
      <c r="C135" s="37" t="s">
        <v>125</v>
      </c>
      <c r="D135" s="37" t="s">
        <v>126</v>
      </c>
      <c r="E135" s="37" t="s">
        <v>68</v>
      </c>
      <c r="F135" s="37" t="s">
        <v>127</v>
      </c>
      <c r="G135" s="38" t="n">
        <v>194.5</v>
      </c>
      <c r="H135" s="39" t="n">
        <v>1</v>
      </c>
      <c r="I135" s="39" t="n">
        <v>1</v>
      </c>
      <c r="J135" s="41" t="n">
        <v>1.03</v>
      </c>
      <c r="K135" s="41" t="n">
        <v>1.06</v>
      </c>
      <c r="L135" s="39" t="n">
        <v>1</v>
      </c>
      <c r="M135" s="41" t="n">
        <v>1.15</v>
      </c>
      <c r="N135" s="41" t="n">
        <v>1.036</v>
      </c>
      <c r="O135" s="39" t="n">
        <v>1</v>
      </c>
      <c r="P135" s="39" t="n">
        <v>1</v>
      </c>
    </row>
    <row r="136" customFormat="false" ht="15" hidden="false" customHeight="false" outlineLevel="0" collapsed="false">
      <c r="A136" s="37" t="s">
        <v>207</v>
      </c>
      <c r="B136" s="37" t="s">
        <v>161</v>
      </c>
      <c r="C136" s="37" t="s">
        <v>125</v>
      </c>
      <c r="D136" s="37" t="s">
        <v>126</v>
      </c>
      <c r="E136" s="37" t="s">
        <v>68</v>
      </c>
      <c r="F136" s="37" t="s">
        <v>127</v>
      </c>
      <c r="G136" s="38" t="n">
        <v>168</v>
      </c>
      <c r="H136" s="39" t="n">
        <v>1</v>
      </c>
      <c r="I136" s="39" t="n">
        <v>1</v>
      </c>
      <c r="J136" s="41" t="n">
        <v>1.03</v>
      </c>
      <c r="K136" s="41" t="n">
        <v>1.06</v>
      </c>
      <c r="L136" s="39" t="n">
        <v>1</v>
      </c>
      <c r="M136" s="41" t="n">
        <v>1.15</v>
      </c>
      <c r="N136" s="41" t="n">
        <v>1.036</v>
      </c>
      <c r="O136" s="39" t="n">
        <v>1</v>
      </c>
      <c r="P136" s="39" t="n">
        <v>1</v>
      </c>
    </row>
    <row r="137" customFormat="false" ht="15" hidden="false" customHeight="false" outlineLevel="0" collapsed="false">
      <c r="A137" s="37" t="s">
        <v>228</v>
      </c>
      <c r="B137" s="37" t="s">
        <v>149</v>
      </c>
      <c r="C137" s="37" t="s">
        <v>125</v>
      </c>
      <c r="D137" s="37" t="s">
        <v>126</v>
      </c>
      <c r="E137" s="37" t="s">
        <v>68</v>
      </c>
      <c r="F137" s="37" t="s">
        <v>127</v>
      </c>
      <c r="G137" s="38" t="n">
        <v>143.9</v>
      </c>
      <c r="H137" s="39" t="n">
        <v>1</v>
      </c>
      <c r="I137" s="39" t="n">
        <v>1</v>
      </c>
      <c r="J137" s="41" t="n">
        <v>1.03</v>
      </c>
      <c r="K137" s="41" t="n">
        <v>1.06</v>
      </c>
      <c r="L137" s="39" t="n">
        <v>1</v>
      </c>
      <c r="M137" s="41" t="n">
        <v>1.15</v>
      </c>
      <c r="N137" s="41" t="n">
        <v>1.036</v>
      </c>
      <c r="O137" s="39" t="n">
        <v>1</v>
      </c>
      <c r="P137" s="39" t="n">
        <v>1</v>
      </c>
    </row>
    <row r="138" customFormat="false" ht="15" hidden="false" customHeight="false" outlineLevel="0" collapsed="false">
      <c r="A138" s="37" t="s">
        <v>193</v>
      </c>
      <c r="B138" s="37" t="s">
        <v>151</v>
      </c>
      <c r="C138" s="37" t="s">
        <v>128</v>
      </c>
      <c r="D138" s="37" t="s">
        <v>129</v>
      </c>
      <c r="E138" s="37" t="s">
        <v>69</v>
      </c>
      <c r="F138" s="37" t="s">
        <v>127</v>
      </c>
      <c r="G138" s="38" t="n">
        <v>34.9</v>
      </c>
      <c r="H138" s="39" t="n">
        <v>1</v>
      </c>
      <c r="I138" s="40" t="n">
        <v>0.992</v>
      </c>
      <c r="J138" s="41" t="n">
        <v>1.03</v>
      </c>
      <c r="K138" s="41" t="n">
        <v>1.06</v>
      </c>
      <c r="L138" s="39" t="n">
        <v>1</v>
      </c>
      <c r="M138" s="41" t="n">
        <v>1.15</v>
      </c>
      <c r="N138" s="39" t="n">
        <v>1</v>
      </c>
      <c r="O138" s="39" t="n">
        <v>1</v>
      </c>
      <c r="P138" s="40" t="n">
        <v>0.97</v>
      </c>
    </row>
    <row r="139" customFormat="false" ht="15" hidden="false" customHeight="false" outlineLevel="0" collapsed="false">
      <c r="A139" s="37" t="s">
        <v>195</v>
      </c>
      <c r="B139" s="37" t="s">
        <v>153</v>
      </c>
      <c r="C139" s="37" t="s">
        <v>128</v>
      </c>
      <c r="D139" s="37" t="s">
        <v>129</v>
      </c>
      <c r="E139" s="37" t="s">
        <v>69</v>
      </c>
      <c r="F139" s="37" t="s">
        <v>127</v>
      </c>
      <c r="G139" s="38" t="n">
        <v>35.2</v>
      </c>
      <c r="H139" s="41" t="n">
        <v>1.152</v>
      </c>
      <c r="I139" s="39" t="n">
        <v>1</v>
      </c>
      <c r="J139" s="41" t="n">
        <v>1.03</v>
      </c>
      <c r="K139" s="41" t="n">
        <v>1.06</v>
      </c>
      <c r="L139" s="39" t="n">
        <v>1</v>
      </c>
      <c r="M139" s="41" t="n">
        <v>1.15</v>
      </c>
      <c r="N139" s="39" t="n">
        <v>1</v>
      </c>
      <c r="O139" s="39" t="n">
        <v>1</v>
      </c>
      <c r="P139" s="40" t="n">
        <v>0.97</v>
      </c>
    </row>
    <row r="140" customFormat="false" ht="15" hidden="false" customHeight="false" outlineLevel="0" collapsed="false">
      <c r="A140" s="37" t="s">
        <v>198</v>
      </c>
      <c r="B140" s="37" t="s">
        <v>155</v>
      </c>
      <c r="C140" s="37" t="s">
        <v>128</v>
      </c>
      <c r="D140" s="37" t="s">
        <v>129</v>
      </c>
      <c r="E140" s="37" t="s">
        <v>69</v>
      </c>
      <c r="F140" s="37" t="s">
        <v>127</v>
      </c>
      <c r="G140" s="38" t="n">
        <v>35.3</v>
      </c>
      <c r="H140" s="39" t="n">
        <v>1</v>
      </c>
      <c r="I140" s="39" t="n">
        <v>1</v>
      </c>
      <c r="J140" s="41" t="n">
        <v>1.03</v>
      </c>
      <c r="K140" s="39" t="n">
        <v>1</v>
      </c>
      <c r="L140" s="39" t="n">
        <v>1</v>
      </c>
      <c r="M140" s="41" t="n">
        <v>1.15</v>
      </c>
      <c r="N140" s="39" t="n">
        <v>1</v>
      </c>
      <c r="O140" s="39" t="n">
        <v>1</v>
      </c>
      <c r="P140" s="39" t="n">
        <v>1</v>
      </c>
    </row>
    <row r="141" customFormat="false" ht="15" hidden="false" customHeight="false" outlineLevel="0" collapsed="false">
      <c r="A141" s="37" t="s">
        <v>201</v>
      </c>
      <c r="B141" s="37" t="s">
        <v>157</v>
      </c>
      <c r="C141" s="37" t="s">
        <v>128</v>
      </c>
      <c r="D141" s="37" t="s">
        <v>129</v>
      </c>
      <c r="E141" s="37" t="s">
        <v>69</v>
      </c>
      <c r="F141" s="37" t="s">
        <v>127</v>
      </c>
      <c r="G141" s="38" t="n">
        <v>47.3</v>
      </c>
      <c r="H141" s="39" t="n">
        <v>1</v>
      </c>
      <c r="I141" s="39" t="n">
        <v>1</v>
      </c>
      <c r="J141" s="41" t="n">
        <v>1.03</v>
      </c>
      <c r="K141" s="39" t="n">
        <v>1</v>
      </c>
      <c r="L141" s="39" t="n">
        <v>1</v>
      </c>
      <c r="M141" s="41" t="n">
        <v>1.15</v>
      </c>
      <c r="N141" s="39" t="n">
        <v>1</v>
      </c>
      <c r="O141" s="39" t="n">
        <v>1</v>
      </c>
      <c r="P141" s="39" t="n">
        <v>1</v>
      </c>
    </row>
    <row r="142" customFormat="false" ht="15" hidden="false" customHeight="false" outlineLevel="0" collapsed="false">
      <c r="A142" s="37" t="s">
        <v>204</v>
      </c>
      <c r="B142" s="37" t="s">
        <v>159</v>
      </c>
      <c r="C142" s="37" t="s">
        <v>128</v>
      </c>
      <c r="D142" s="37" t="s">
        <v>129</v>
      </c>
      <c r="E142" s="37" t="s">
        <v>69</v>
      </c>
      <c r="F142" s="37" t="s">
        <v>127</v>
      </c>
      <c r="G142" s="38" t="n">
        <v>47.2</v>
      </c>
      <c r="H142" s="39" t="n">
        <v>1</v>
      </c>
      <c r="I142" s="39" t="n">
        <v>1</v>
      </c>
      <c r="J142" s="41" t="n">
        <v>1.03</v>
      </c>
      <c r="K142" s="41" t="n">
        <v>1.06</v>
      </c>
      <c r="L142" s="39" t="n">
        <v>1</v>
      </c>
      <c r="M142" s="41" t="n">
        <v>1.15</v>
      </c>
      <c r="N142" s="39" t="n">
        <v>1</v>
      </c>
      <c r="O142" s="39" t="n">
        <v>1</v>
      </c>
      <c r="P142" s="39" t="n">
        <v>1</v>
      </c>
    </row>
    <row r="143" customFormat="false" ht="15" hidden="false" customHeight="false" outlineLevel="0" collapsed="false">
      <c r="A143" s="37" t="s">
        <v>207</v>
      </c>
      <c r="B143" s="37" t="s">
        <v>161</v>
      </c>
      <c r="C143" s="37" t="s">
        <v>128</v>
      </c>
      <c r="D143" s="37" t="s">
        <v>129</v>
      </c>
      <c r="E143" s="37" t="s">
        <v>69</v>
      </c>
      <c r="F143" s="37" t="s">
        <v>127</v>
      </c>
      <c r="G143" s="38" t="n">
        <v>41.4</v>
      </c>
      <c r="H143" s="39" t="n">
        <v>1</v>
      </c>
      <c r="I143" s="39" t="n">
        <v>1</v>
      </c>
      <c r="J143" s="41" t="n">
        <v>1.03</v>
      </c>
      <c r="K143" s="41" t="n">
        <v>1.06</v>
      </c>
      <c r="L143" s="39" t="n">
        <v>1</v>
      </c>
      <c r="M143" s="41" t="n">
        <v>1.15</v>
      </c>
      <c r="N143" s="39" t="n">
        <v>1</v>
      </c>
      <c r="O143" s="39" t="n">
        <v>1</v>
      </c>
      <c r="P143" s="39" t="n">
        <v>1</v>
      </c>
    </row>
    <row r="144" customFormat="false" ht="15" hidden="false" customHeight="false" outlineLevel="0" collapsed="false">
      <c r="A144" s="37" t="s">
        <v>228</v>
      </c>
      <c r="B144" s="37" t="s">
        <v>149</v>
      </c>
      <c r="C144" s="37" t="s">
        <v>128</v>
      </c>
      <c r="D144" s="37" t="s">
        <v>129</v>
      </c>
      <c r="E144" s="37" t="s">
        <v>69</v>
      </c>
      <c r="F144" s="37" t="s">
        <v>127</v>
      </c>
      <c r="G144" s="38" t="n">
        <v>35.1</v>
      </c>
      <c r="H144" s="39" t="n">
        <v>1</v>
      </c>
      <c r="I144" s="39" t="n">
        <v>1</v>
      </c>
      <c r="J144" s="41" t="n">
        <v>1.03</v>
      </c>
      <c r="K144" s="41" t="n">
        <v>1.06</v>
      </c>
      <c r="L144" s="39" t="n">
        <v>1</v>
      </c>
      <c r="M144" s="41" t="n">
        <v>1.15</v>
      </c>
      <c r="N144" s="39" t="n">
        <v>1</v>
      </c>
      <c r="O144" s="39" t="n">
        <v>1</v>
      </c>
      <c r="P144" s="39" t="n">
        <v>1</v>
      </c>
    </row>
    <row r="145" customFormat="false" ht="15" hidden="false" customHeight="false" outlineLevel="0" collapsed="false">
      <c r="A145" s="37" t="s">
        <v>193</v>
      </c>
      <c r="B145" s="37" t="s">
        <v>151</v>
      </c>
      <c r="C145" s="37" t="s">
        <v>130</v>
      </c>
      <c r="D145" s="37" t="s">
        <v>131</v>
      </c>
      <c r="E145" s="37" t="s">
        <v>69</v>
      </c>
      <c r="F145" s="37" t="s">
        <v>127</v>
      </c>
      <c r="G145" s="38" t="n">
        <v>36.1</v>
      </c>
      <c r="H145" s="39" t="n">
        <v>1</v>
      </c>
      <c r="I145" s="40" t="n">
        <v>0.992</v>
      </c>
      <c r="J145" s="41" t="n">
        <v>1.03</v>
      </c>
      <c r="K145" s="41" t="n">
        <v>1.06</v>
      </c>
      <c r="L145" s="39" t="n">
        <v>1</v>
      </c>
      <c r="M145" s="41" t="n">
        <v>1.15</v>
      </c>
      <c r="N145" s="39" t="n">
        <v>1</v>
      </c>
      <c r="O145" s="39" t="n">
        <v>1</v>
      </c>
      <c r="P145" s="40" t="n">
        <v>0.97</v>
      </c>
    </row>
    <row r="146" customFormat="false" ht="15" hidden="false" customHeight="false" outlineLevel="0" collapsed="false">
      <c r="A146" s="37" t="s">
        <v>195</v>
      </c>
      <c r="B146" s="37" t="s">
        <v>153</v>
      </c>
      <c r="C146" s="37" t="s">
        <v>130</v>
      </c>
      <c r="D146" s="37" t="s">
        <v>131</v>
      </c>
      <c r="E146" s="37" t="s">
        <v>69</v>
      </c>
      <c r="F146" s="37" t="s">
        <v>127</v>
      </c>
      <c r="G146" s="38" t="n">
        <v>36.1</v>
      </c>
      <c r="H146" s="41" t="n">
        <v>1.152</v>
      </c>
      <c r="I146" s="39" t="n">
        <v>1</v>
      </c>
      <c r="J146" s="41" t="n">
        <v>1.03</v>
      </c>
      <c r="K146" s="41" t="n">
        <v>1.06</v>
      </c>
      <c r="L146" s="39" t="n">
        <v>1</v>
      </c>
      <c r="M146" s="41" t="n">
        <v>1.15</v>
      </c>
      <c r="N146" s="39" t="n">
        <v>1</v>
      </c>
      <c r="O146" s="39" t="n">
        <v>1</v>
      </c>
      <c r="P146" s="40" t="n">
        <v>0.97</v>
      </c>
    </row>
    <row r="147" customFormat="false" ht="15" hidden="false" customHeight="false" outlineLevel="0" collapsed="false">
      <c r="A147" s="37" t="s">
        <v>198</v>
      </c>
      <c r="B147" s="37" t="s">
        <v>155</v>
      </c>
      <c r="C147" s="37" t="s">
        <v>130</v>
      </c>
      <c r="D147" s="37" t="s">
        <v>131</v>
      </c>
      <c r="E147" s="37" t="s">
        <v>69</v>
      </c>
      <c r="F147" s="37" t="s">
        <v>127</v>
      </c>
      <c r="G147" s="38" t="n">
        <v>35.1</v>
      </c>
      <c r="H147" s="39" t="n">
        <v>1</v>
      </c>
      <c r="I147" s="39" t="n">
        <v>1</v>
      </c>
      <c r="J147" s="41" t="n">
        <v>1.03</v>
      </c>
      <c r="K147" s="39" t="n">
        <v>1</v>
      </c>
      <c r="L147" s="39" t="n">
        <v>1</v>
      </c>
      <c r="M147" s="41" t="n">
        <v>1.15</v>
      </c>
      <c r="N147" s="39" t="n">
        <v>1</v>
      </c>
      <c r="O147" s="39" t="n">
        <v>1</v>
      </c>
      <c r="P147" s="39" t="n">
        <v>1</v>
      </c>
    </row>
    <row r="148" customFormat="false" ht="15" hidden="false" customHeight="false" outlineLevel="0" collapsed="false">
      <c r="A148" s="37" t="s">
        <v>201</v>
      </c>
      <c r="B148" s="37" t="s">
        <v>157</v>
      </c>
      <c r="C148" s="37" t="s">
        <v>130</v>
      </c>
      <c r="D148" s="37" t="s">
        <v>131</v>
      </c>
      <c r="E148" s="37" t="s">
        <v>69</v>
      </c>
      <c r="F148" s="37" t="s">
        <v>127</v>
      </c>
      <c r="G148" s="38" t="n">
        <v>48.1</v>
      </c>
      <c r="H148" s="39" t="n">
        <v>1</v>
      </c>
      <c r="I148" s="39" t="n">
        <v>1</v>
      </c>
      <c r="J148" s="41" t="n">
        <v>1.03</v>
      </c>
      <c r="K148" s="39" t="n">
        <v>1</v>
      </c>
      <c r="L148" s="39" t="n">
        <v>1</v>
      </c>
      <c r="M148" s="41" t="n">
        <v>1.15</v>
      </c>
      <c r="N148" s="39" t="n">
        <v>1</v>
      </c>
      <c r="O148" s="39" t="n">
        <v>1</v>
      </c>
      <c r="P148" s="39" t="n">
        <v>1</v>
      </c>
    </row>
    <row r="149" customFormat="false" ht="15" hidden="false" customHeight="false" outlineLevel="0" collapsed="false">
      <c r="A149" s="37" t="s">
        <v>204</v>
      </c>
      <c r="B149" s="37" t="s">
        <v>159</v>
      </c>
      <c r="C149" s="37" t="s">
        <v>130</v>
      </c>
      <c r="D149" s="37" t="s">
        <v>131</v>
      </c>
      <c r="E149" s="37" t="s">
        <v>69</v>
      </c>
      <c r="F149" s="37" t="s">
        <v>127</v>
      </c>
      <c r="G149" s="38" t="n">
        <v>48.9</v>
      </c>
      <c r="H149" s="39" t="n">
        <v>1</v>
      </c>
      <c r="I149" s="39" t="n">
        <v>1</v>
      </c>
      <c r="J149" s="41" t="n">
        <v>1.03</v>
      </c>
      <c r="K149" s="41" t="n">
        <v>1.06</v>
      </c>
      <c r="L149" s="39" t="n">
        <v>1</v>
      </c>
      <c r="M149" s="41" t="n">
        <v>1.15</v>
      </c>
      <c r="N149" s="39" t="n">
        <v>1</v>
      </c>
      <c r="O149" s="39" t="n">
        <v>1</v>
      </c>
      <c r="P149" s="39" t="n">
        <v>1</v>
      </c>
    </row>
    <row r="150" customFormat="false" ht="15" hidden="false" customHeight="false" outlineLevel="0" collapsed="false">
      <c r="A150" s="37" t="s">
        <v>207</v>
      </c>
      <c r="B150" s="37" t="s">
        <v>161</v>
      </c>
      <c r="C150" s="37" t="s">
        <v>130</v>
      </c>
      <c r="D150" s="37" t="s">
        <v>131</v>
      </c>
      <c r="E150" s="37" t="s">
        <v>69</v>
      </c>
      <c r="F150" s="37" t="s">
        <v>127</v>
      </c>
      <c r="G150" s="38" t="n">
        <v>42.1</v>
      </c>
      <c r="H150" s="39" t="n">
        <v>1</v>
      </c>
      <c r="I150" s="39" t="n">
        <v>1</v>
      </c>
      <c r="J150" s="41" t="n">
        <v>1.03</v>
      </c>
      <c r="K150" s="41" t="n">
        <v>1.06</v>
      </c>
      <c r="L150" s="39" t="n">
        <v>1</v>
      </c>
      <c r="M150" s="41" t="n">
        <v>1.15</v>
      </c>
      <c r="N150" s="39" t="n">
        <v>1</v>
      </c>
      <c r="O150" s="39" t="n">
        <v>1</v>
      </c>
      <c r="P150" s="39" t="n">
        <v>1</v>
      </c>
    </row>
    <row r="151" customFormat="false" ht="15" hidden="false" customHeight="false" outlineLevel="0" collapsed="false">
      <c r="A151" s="37" t="s">
        <v>228</v>
      </c>
      <c r="B151" s="37" t="s">
        <v>149</v>
      </c>
      <c r="C151" s="37" t="s">
        <v>130</v>
      </c>
      <c r="D151" s="37" t="s">
        <v>131</v>
      </c>
      <c r="E151" s="37" t="s">
        <v>69</v>
      </c>
      <c r="F151" s="37" t="s">
        <v>127</v>
      </c>
      <c r="G151" s="38" t="n">
        <v>35.2</v>
      </c>
      <c r="H151" s="39" t="n">
        <v>1</v>
      </c>
      <c r="I151" s="39" t="n">
        <v>1</v>
      </c>
      <c r="J151" s="41" t="n">
        <v>1.03</v>
      </c>
      <c r="K151" s="41" t="n">
        <v>1.06</v>
      </c>
      <c r="L151" s="39" t="n">
        <v>1</v>
      </c>
      <c r="M151" s="41" t="n">
        <v>1.15</v>
      </c>
      <c r="N151" s="39" t="n">
        <v>1</v>
      </c>
      <c r="O151" s="39" t="n">
        <v>1</v>
      </c>
      <c r="P151" s="39" t="n">
        <v>1</v>
      </c>
    </row>
    <row r="152" customFormat="false" ht="15" hidden="false" customHeight="false" outlineLevel="0" collapsed="false">
      <c r="A152" s="37" t="s">
        <v>193</v>
      </c>
      <c r="B152" s="37" t="s">
        <v>151</v>
      </c>
      <c r="C152" s="37" t="s">
        <v>132</v>
      </c>
      <c r="D152" s="37" t="s">
        <v>133</v>
      </c>
      <c r="E152" s="37" t="s">
        <v>68</v>
      </c>
      <c r="F152" s="37" t="s">
        <v>134</v>
      </c>
      <c r="G152" s="38" t="n">
        <v>84.7</v>
      </c>
      <c r="H152" s="39" t="n">
        <v>1</v>
      </c>
      <c r="I152" s="40" t="n">
        <v>0.983</v>
      </c>
      <c r="J152" s="39" t="n">
        <v>1</v>
      </c>
      <c r="K152" s="41" t="n">
        <v>1.06</v>
      </c>
      <c r="L152" s="39" t="n">
        <v>1</v>
      </c>
      <c r="M152" s="41" t="n">
        <v>1.15</v>
      </c>
      <c r="N152" s="41" t="n">
        <v>1.043</v>
      </c>
      <c r="O152" s="39" t="n">
        <v>1</v>
      </c>
      <c r="P152" s="40" t="n">
        <v>0.97</v>
      </c>
    </row>
    <row r="153" customFormat="false" ht="15" hidden="false" customHeight="false" outlineLevel="0" collapsed="false">
      <c r="A153" s="37" t="s">
        <v>195</v>
      </c>
      <c r="B153" s="37" t="s">
        <v>153</v>
      </c>
      <c r="C153" s="37" t="s">
        <v>132</v>
      </c>
      <c r="D153" s="37" t="s">
        <v>133</v>
      </c>
      <c r="E153" s="37" t="s">
        <v>68</v>
      </c>
      <c r="F153" s="37" t="s">
        <v>134</v>
      </c>
      <c r="G153" s="38" t="n">
        <v>84.8</v>
      </c>
      <c r="H153" s="41" t="n">
        <v>1.171</v>
      </c>
      <c r="I153" s="39" t="n">
        <v>1</v>
      </c>
      <c r="J153" s="39" t="n">
        <v>1</v>
      </c>
      <c r="K153" s="41" t="n">
        <v>1.06</v>
      </c>
      <c r="L153" s="39" t="n">
        <v>1</v>
      </c>
      <c r="M153" s="41" t="n">
        <v>1.15</v>
      </c>
      <c r="N153" s="41" t="n">
        <v>1.043</v>
      </c>
      <c r="O153" s="39" t="n">
        <v>1</v>
      </c>
      <c r="P153" s="40" t="n">
        <v>0.97</v>
      </c>
    </row>
    <row r="154" customFormat="false" ht="15" hidden="false" customHeight="false" outlineLevel="0" collapsed="false">
      <c r="A154" s="37" t="s">
        <v>198</v>
      </c>
      <c r="B154" s="37" t="s">
        <v>155</v>
      </c>
      <c r="C154" s="37" t="s">
        <v>132</v>
      </c>
      <c r="D154" s="37" t="s">
        <v>133</v>
      </c>
      <c r="E154" s="37" t="s">
        <v>68</v>
      </c>
      <c r="F154" s="37" t="s">
        <v>134</v>
      </c>
      <c r="G154" s="38" t="n">
        <v>84.4</v>
      </c>
      <c r="H154" s="39" t="n">
        <v>1</v>
      </c>
      <c r="I154" s="39" t="n">
        <v>1</v>
      </c>
      <c r="J154" s="39" t="n">
        <v>1</v>
      </c>
      <c r="K154" s="39" t="n">
        <v>1</v>
      </c>
      <c r="L154" s="39" t="n">
        <v>1</v>
      </c>
      <c r="M154" s="41" t="n">
        <v>1.15</v>
      </c>
      <c r="N154" s="41" t="n">
        <v>1.043</v>
      </c>
      <c r="O154" s="39" t="n">
        <v>1</v>
      </c>
      <c r="P154" s="39" t="n">
        <v>1</v>
      </c>
    </row>
    <row r="155" customFormat="false" ht="15" hidden="false" customHeight="false" outlineLevel="0" collapsed="false">
      <c r="A155" s="37" t="s">
        <v>201</v>
      </c>
      <c r="B155" s="37" t="s">
        <v>157</v>
      </c>
      <c r="C155" s="37" t="s">
        <v>132</v>
      </c>
      <c r="D155" s="37" t="s">
        <v>133</v>
      </c>
      <c r="E155" s="37" t="s">
        <v>68</v>
      </c>
      <c r="F155" s="37" t="s">
        <v>134</v>
      </c>
      <c r="G155" s="38" t="n">
        <v>114.8</v>
      </c>
      <c r="H155" s="39" t="n">
        <v>1</v>
      </c>
      <c r="I155" s="39" t="n">
        <v>1</v>
      </c>
      <c r="J155" s="39" t="n">
        <v>1</v>
      </c>
      <c r="K155" s="39" t="n">
        <v>1</v>
      </c>
      <c r="L155" s="39" t="n">
        <v>1</v>
      </c>
      <c r="M155" s="41" t="n">
        <v>1.15</v>
      </c>
      <c r="N155" s="41" t="n">
        <v>1.043</v>
      </c>
      <c r="O155" s="39" t="n">
        <v>1</v>
      </c>
      <c r="P155" s="39" t="n">
        <v>1</v>
      </c>
    </row>
    <row r="156" customFormat="false" ht="15" hidden="false" customHeight="false" outlineLevel="0" collapsed="false">
      <c r="A156" s="37" t="s">
        <v>204</v>
      </c>
      <c r="B156" s="37" t="s">
        <v>159</v>
      </c>
      <c r="C156" s="37" t="s">
        <v>132</v>
      </c>
      <c r="D156" s="37" t="s">
        <v>133</v>
      </c>
      <c r="E156" s="37" t="s">
        <v>68</v>
      </c>
      <c r="F156" s="37" t="s">
        <v>134</v>
      </c>
      <c r="G156" s="38" t="n">
        <v>113.6</v>
      </c>
      <c r="H156" s="39" t="n">
        <v>1</v>
      </c>
      <c r="I156" s="39" t="n">
        <v>1</v>
      </c>
      <c r="J156" s="39" t="n">
        <v>1</v>
      </c>
      <c r="K156" s="39" t="n">
        <v>1</v>
      </c>
      <c r="L156" s="39" t="n">
        <v>1</v>
      </c>
      <c r="M156" s="41" t="n">
        <v>1.15</v>
      </c>
      <c r="N156" s="41" t="n">
        <v>1.043</v>
      </c>
      <c r="O156" s="39" t="n">
        <v>1</v>
      </c>
      <c r="P156" s="39" t="n">
        <v>1</v>
      </c>
    </row>
    <row r="157" customFormat="false" ht="15" hidden="false" customHeight="false" outlineLevel="0" collapsed="false">
      <c r="A157" s="37" t="s">
        <v>207</v>
      </c>
      <c r="B157" s="37" t="s">
        <v>161</v>
      </c>
      <c r="C157" s="37" t="s">
        <v>132</v>
      </c>
      <c r="D157" s="37" t="s">
        <v>133</v>
      </c>
      <c r="E157" s="37" t="s">
        <v>68</v>
      </c>
      <c r="F157" s="37" t="s">
        <v>134</v>
      </c>
      <c r="G157" s="38" t="n">
        <v>99.4</v>
      </c>
      <c r="H157" s="39" t="n">
        <v>1</v>
      </c>
      <c r="I157" s="39" t="n">
        <v>1</v>
      </c>
      <c r="J157" s="39" t="n">
        <v>1</v>
      </c>
      <c r="K157" s="41" t="n">
        <v>1.06</v>
      </c>
      <c r="L157" s="39" t="n">
        <v>1</v>
      </c>
      <c r="M157" s="41" t="n">
        <v>1.15</v>
      </c>
      <c r="N157" s="41" t="n">
        <v>1.043</v>
      </c>
      <c r="O157" s="39" t="n">
        <v>1</v>
      </c>
      <c r="P157" s="39" t="n">
        <v>1</v>
      </c>
    </row>
    <row r="158" customFormat="false" ht="15" hidden="false" customHeight="false" outlineLevel="0" collapsed="false">
      <c r="A158" s="37" t="s">
        <v>228</v>
      </c>
      <c r="B158" s="37" t="s">
        <v>149</v>
      </c>
      <c r="C158" s="37" t="s">
        <v>132</v>
      </c>
      <c r="D158" s="37" t="s">
        <v>133</v>
      </c>
      <c r="E158" s="37" t="s">
        <v>68</v>
      </c>
      <c r="F158" s="37" t="s">
        <v>134</v>
      </c>
      <c r="G158" s="38" t="n">
        <v>84.5</v>
      </c>
      <c r="H158" s="39" t="n">
        <v>1</v>
      </c>
      <c r="I158" s="39" t="n">
        <v>1</v>
      </c>
      <c r="J158" s="39" t="n">
        <v>1</v>
      </c>
      <c r="K158" s="41" t="n">
        <v>1.06</v>
      </c>
      <c r="L158" s="39" t="n">
        <v>1</v>
      </c>
      <c r="M158" s="41" t="n">
        <v>1.15</v>
      </c>
      <c r="N158" s="41" t="n">
        <v>1.043</v>
      </c>
      <c r="O158" s="39" t="n">
        <v>1</v>
      </c>
      <c r="P158" s="39" t="n">
        <v>1</v>
      </c>
    </row>
    <row r="159" customFormat="false" ht="15" hidden="false" customHeight="false" outlineLevel="0" collapsed="false">
      <c r="A159" s="37" t="s">
        <v>193</v>
      </c>
      <c r="B159" s="37" t="s">
        <v>151</v>
      </c>
      <c r="C159" s="37" t="s">
        <v>135</v>
      </c>
      <c r="D159" s="37" t="s">
        <v>136</v>
      </c>
      <c r="E159" s="37" t="s">
        <v>69</v>
      </c>
      <c r="F159" s="37" t="s">
        <v>134</v>
      </c>
      <c r="G159" s="38" t="n">
        <v>35.9</v>
      </c>
      <c r="H159" s="39" t="n">
        <v>1</v>
      </c>
      <c r="I159" s="40" t="n">
        <v>0.992</v>
      </c>
      <c r="J159" s="39" t="n">
        <v>1</v>
      </c>
      <c r="K159" s="41" t="n">
        <v>1.06</v>
      </c>
      <c r="L159" s="39" t="n">
        <v>1</v>
      </c>
      <c r="M159" s="41" t="n">
        <v>1.15</v>
      </c>
      <c r="N159" s="39" t="n">
        <v>1</v>
      </c>
      <c r="O159" s="39" t="n">
        <v>1</v>
      </c>
      <c r="P159" s="40" t="n">
        <v>0.97</v>
      </c>
    </row>
    <row r="160" customFormat="false" ht="15" hidden="false" customHeight="false" outlineLevel="0" collapsed="false">
      <c r="A160" s="37" t="s">
        <v>195</v>
      </c>
      <c r="B160" s="37" t="s">
        <v>153</v>
      </c>
      <c r="C160" s="37" t="s">
        <v>135</v>
      </c>
      <c r="D160" s="37" t="s">
        <v>136</v>
      </c>
      <c r="E160" s="37" t="s">
        <v>69</v>
      </c>
      <c r="F160" s="37" t="s">
        <v>134</v>
      </c>
      <c r="G160" s="38" t="n">
        <v>36</v>
      </c>
      <c r="H160" s="41" t="n">
        <v>1.152</v>
      </c>
      <c r="I160" s="39" t="n">
        <v>1</v>
      </c>
      <c r="J160" s="39" t="n">
        <v>1</v>
      </c>
      <c r="K160" s="41" t="n">
        <v>1.06</v>
      </c>
      <c r="L160" s="39" t="n">
        <v>1</v>
      </c>
      <c r="M160" s="41" t="n">
        <v>1.15</v>
      </c>
      <c r="N160" s="39" t="n">
        <v>1</v>
      </c>
      <c r="O160" s="39" t="n">
        <v>1</v>
      </c>
      <c r="P160" s="40" t="n">
        <v>0.97</v>
      </c>
    </row>
    <row r="161" customFormat="false" ht="15" hidden="false" customHeight="false" outlineLevel="0" collapsed="false">
      <c r="A161" s="37" t="s">
        <v>198</v>
      </c>
      <c r="B161" s="37" t="s">
        <v>155</v>
      </c>
      <c r="C161" s="37" t="s">
        <v>135</v>
      </c>
      <c r="D161" s="37" t="s">
        <v>136</v>
      </c>
      <c r="E161" s="37" t="s">
        <v>69</v>
      </c>
      <c r="F161" s="37" t="s">
        <v>134</v>
      </c>
      <c r="G161" s="38" t="n">
        <v>35.6</v>
      </c>
      <c r="H161" s="39" t="n">
        <v>1</v>
      </c>
      <c r="I161" s="39" t="n">
        <v>1</v>
      </c>
      <c r="J161" s="39" t="n">
        <v>1</v>
      </c>
      <c r="K161" s="39" t="n">
        <v>1</v>
      </c>
      <c r="L161" s="39" t="n">
        <v>1</v>
      </c>
      <c r="M161" s="41" t="n">
        <v>1.15</v>
      </c>
      <c r="N161" s="39" t="n">
        <v>1</v>
      </c>
      <c r="O161" s="39" t="n">
        <v>1</v>
      </c>
      <c r="P161" s="39" t="n">
        <v>1</v>
      </c>
    </row>
    <row r="162" customFormat="false" ht="15" hidden="false" customHeight="false" outlineLevel="0" collapsed="false">
      <c r="A162" s="37" t="s">
        <v>201</v>
      </c>
      <c r="B162" s="37" t="s">
        <v>157</v>
      </c>
      <c r="C162" s="37" t="s">
        <v>135</v>
      </c>
      <c r="D162" s="37" t="s">
        <v>136</v>
      </c>
      <c r="E162" s="37" t="s">
        <v>69</v>
      </c>
      <c r="F162" s="37" t="s">
        <v>134</v>
      </c>
      <c r="G162" s="38" t="n">
        <v>47.5</v>
      </c>
      <c r="H162" s="39" t="n">
        <v>1</v>
      </c>
      <c r="I162" s="39" t="n">
        <v>1</v>
      </c>
      <c r="J162" s="39" t="n">
        <v>1</v>
      </c>
      <c r="K162" s="39" t="n">
        <v>1</v>
      </c>
      <c r="L162" s="39" t="n">
        <v>1</v>
      </c>
      <c r="M162" s="41" t="n">
        <v>1.15</v>
      </c>
      <c r="N162" s="39" t="n">
        <v>1</v>
      </c>
      <c r="O162" s="39" t="n">
        <v>1</v>
      </c>
      <c r="P162" s="39" t="n">
        <v>1</v>
      </c>
    </row>
    <row r="163" customFormat="false" ht="15" hidden="false" customHeight="false" outlineLevel="0" collapsed="false">
      <c r="A163" s="37" t="s">
        <v>204</v>
      </c>
      <c r="B163" s="37" t="s">
        <v>159</v>
      </c>
      <c r="C163" s="37" t="s">
        <v>135</v>
      </c>
      <c r="D163" s="37" t="s">
        <v>136</v>
      </c>
      <c r="E163" s="37" t="s">
        <v>69</v>
      </c>
      <c r="F163" s="37" t="s">
        <v>134</v>
      </c>
      <c r="G163" s="38" t="n">
        <v>48.8</v>
      </c>
      <c r="H163" s="39" t="n">
        <v>1</v>
      </c>
      <c r="I163" s="39" t="n">
        <v>1</v>
      </c>
      <c r="J163" s="39" t="n">
        <v>1</v>
      </c>
      <c r="K163" s="39" t="n">
        <v>1</v>
      </c>
      <c r="L163" s="39" t="n">
        <v>1</v>
      </c>
      <c r="M163" s="41" t="n">
        <v>1.15</v>
      </c>
      <c r="N163" s="39" t="n">
        <v>1</v>
      </c>
      <c r="O163" s="39" t="n">
        <v>1</v>
      </c>
      <c r="P163" s="39" t="n">
        <v>1</v>
      </c>
    </row>
    <row r="164" customFormat="false" ht="15" hidden="false" customHeight="false" outlineLevel="0" collapsed="false">
      <c r="A164" s="37" t="s">
        <v>207</v>
      </c>
      <c r="B164" s="37" t="s">
        <v>161</v>
      </c>
      <c r="C164" s="37" t="s">
        <v>135</v>
      </c>
      <c r="D164" s="37" t="s">
        <v>136</v>
      </c>
      <c r="E164" s="37" t="s">
        <v>69</v>
      </c>
      <c r="F164" s="37" t="s">
        <v>134</v>
      </c>
      <c r="G164" s="38" t="n">
        <v>41.6</v>
      </c>
      <c r="H164" s="39" t="n">
        <v>1</v>
      </c>
      <c r="I164" s="39" t="n">
        <v>1</v>
      </c>
      <c r="J164" s="39" t="n">
        <v>1</v>
      </c>
      <c r="K164" s="41" t="n">
        <v>1.06</v>
      </c>
      <c r="L164" s="39" t="n">
        <v>1</v>
      </c>
      <c r="M164" s="41" t="n">
        <v>1.15</v>
      </c>
      <c r="N164" s="39" t="n">
        <v>1</v>
      </c>
      <c r="O164" s="39" t="n">
        <v>1</v>
      </c>
      <c r="P164" s="39" t="n">
        <v>1</v>
      </c>
    </row>
    <row r="165" customFormat="false" ht="15" hidden="false" customHeight="false" outlineLevel="0" collapsed="false">
      <c r="A165" s="37" t="s">
        <v>228</v>
      </c>
      <c r="B165" s="37" t="s">
        <v>149</v>
      </c>
      <c r="C165" s="37" t="s">
        <v>135</v>
      </c>
      <c r="D165" s="37" t="s">
        <v>136</v>
      </c>
      <c r="E165" s="37" t="s">
        <v>69</v>
      </c>
      <c r="F165" s="37" t="s">
        <v>134</v>
      </c>
      <c r="G165" s="38" t="n">
        <v>35.2</v>
      </c>
      <c r="H165" s="39" t="n">
        <v>1</v>
      </c>
      <c r="I165" s="39" t="n">
        <v>1</v>
      </c>
      <c r="J165" s="39" t="n">
        <v>1</v>
      </c>
      <c r="K165" s="41" t="n">
        <v>1.06</v>
      </c>
      <c r="L165" s="39" t="n">
        <v>1</v>
      </c>
      <c r="M165" s="41" t="n">
        <v>1.15</v>
      </c>
      <c r="N165" s="39" t="n">
        <v>1</v>
      </c>
      <c r="O165" s="39" t="n">
        <v>1</v>
      </c>
      <c r="P165" s="39" t="n">
        <v>1</v>
      </c>
    </row>
    <row r="166" customFormat="false" ht="15" hidden="false" customHeight="false" outlineLevel="0" collapsed="false">
      <c r="A166" s="37" t="s">
        <v>193</v>
      </c>
      <c r="B166" s="37" t="s">
        <v>151</v>
      </c>
      <c r="C166" s="37" t="s">
        <v>137</v>
      </c>
      <c r="D166" s="37" t="s">
        <v>138</v>
      </c>
      <c r="E166" s="37" t="s">
        <v>70</v>
      </c>
      <c r="F166" s="37" t="s">
        <v>134</v>
      </c>
      <c r="G166" s="38" t="n">
        <v>21.6</v>
      </c>
      <c r="H166" s="39" t="n">
        <v>1</v>
      </c>
      <c r="I166" s="40" t="n">
        <v>0.99</v>
      </c>
      <c r="J166" s="39" t="n">
        <v>1</v>
      </c>
      <c r="K166" s="41" t="n">
        <v>1.06</v>
      </c>
      <c r="L166" s="39" t="n">
        <v>1</v>
      </c>
      <c r="M166" s="41" t="n">
        <v>1.15</v>
      </c>
      <c r="N166" s="39" t="n">
        <v>1</v>
      </c>
      <c r="O166" s="39" t="n">
        <v>1</v>
      </c>
      <c r="P166" s="40" t="n">
        <v>0.97</v>
      </c>
    </row>
    <row r="167" customFormat="false" ht="15" hidden="false" customHeight="false" outlineLevel="0" collapsed="false">
      <c r="A167" s="37" t="s">
        <v>195</v>
      </c>
      <c r="B167" s="37" t="s">
        <v>153</v>
      </c>
      <c r="C167" s="37" t="s">
        <v>137</v>
      </c>
      <c r="D167" s="37" t="s">
        <v>138</v>
      </c>
      <c r="E167" s="37" t="s">
        <v>70</v>
      </c>
      <c r="F167" s="37" t="s">
        <v>134</v>
      </c>
      <c r="G167" s="38" t="n">
        <v>21.7</v>
      </c>
      <c r="H167" s="41" t="n">
        <v>1.157</v>
      </c>
      <c r="I167" s="39" t="n">
        <v>1</v>
      </c>
      <c r="J167" s="39" t="n">
        <v>1</v>
      </c>
      <c r="K167" s="41" t="n">
        <v>1.06</v>
      </c>
      <c r="L167" s="39" t="n">
        <v>1</v>
      </c>
      <c r="M167" s="41" t="n">
        <v>1.15</v>
      </c>
      <c r="N167" s="39" t="n">
        <v>1</v>
      </c>
      <c r="O167" s="39" t="n">
        <v>1</v>
      </c>
      <c r="P167" s="40" t="n">
        <v>0.97</v>
      </c>
    </row>
    <row r="168" customFormat="false" ht="15" hidden="false" customHeight="false" outlineLevel="0" collapsed="false">
      <c r="A168" s="37" t="s">
        <v>198</v>
      </c>
      <c r="B168" s="37" t="s">
        <v>155</v>
      </c>
      <c r="C168" s="37" t="s">
        <v>137</v>
      </c>
      <c r="D168" s="37" t="s">
        <v>138</v>
      </c>
      <c r="E168" s="37" t="s">
        <v>70</v>
      </c>
      <c r="F168" s="37" t="s">
        <v>134</v>
      </c>
      <c r="G168" s="38" t="n">
        <v>21.5</v>
      </c>
      <c r="H168" s="39" t="n">
        <v>1</v>
      </c>
      <c r="I168" s="39" t="n">
        <v>1</v>
      </c>
      <c r="J168" s="39" t="n">
        <v>1</v>
      </c>
      <c r="K168" s="39" t="n">
        <v>1</v>
      </c>
      <c r="L168" s="39" t="n">
        <v>1</v>
      </c>
      <c r="M168" s="41" t="n">
        <v>1.15</v>
      </c>
      <c r="N168" s="39" t="n">
        <v>1</v>
      </c>
      <c r="O168" s="39" t="n">
        <v>1</v>
      </c>
      <c r="P168" s="39" t="n">
        <v>1</v>
      </c>
    </row>
    <row r="169" customFormat="false" ht="15" hidden="false" customHeight="false" outlineLevel="0" collapsed="false">
      <c r="A169" s="37" t="s">
        <v>201</v>
      </c>
      <c r="B169" s="37" t="s">
        <v>157</v>
      </c>
      <c r="C169" s="37" t="s">
        <v>137</v>
      </c>
      <c r="D169" s="37" t="s">
        <v>138</v>
      </c>
      <c r="E169" s="37" t="s">
        <v>70</v>
      </c>
      <c r="F169" s="37" t="s">
        <v>134</v>
      </c>
      <c r="G169" s="38" t="n">
        <v>29.9</v>
      </c>
      <c r="H169" s="39" t="n">
        <v>1</v>
      </c>
      <c r="I169" s="39" t="n">
        <v>1</v>
      </c>
      <c r="J169" s="39" t="n">
        <v>1</v>
      </c>
      <c r="K169" s="39" t="n">
        <v>1</v>
      </c>
      <c r="L169" s="39" t="n">
        <v>1</v>
      </c>
      <c r="M169" s="41" t="n">
        <v>1.15</v>
      </c>
      <c r="N169" s="39" t="n">
        <v>1</v>
      </c>
      <c r="O169" s="39" t="n">
        <v>1</v>
      </c>
      <c r="P169" s="39" t="n">
        <v>1</v>
      </c>
    </row>
    <row r="170" customFormat="false" ht="15" hidden="false" customHeight="false" outlineLevel="0" collapsed="false">
      <c r="A170" s="37" t="s">
        <v>204</v>
      </c>
      <c r="B170" s="37" t="s">
        <v>159</v>
      </c>
      <c r="C170" s="37" t="s">
        <v>137</v>
      </c>
      <c r="D170" s="37" t="s">
        <v>138</v>
      </c>
      <c r="E170" s="37" t="s">
        <v>70</v>
      </c>
      <c r="F170" s="37" t="s">
        <v>134</v>
      </c>
      <c r="G170" s="38" t="n">
        <v>28.9</v>
      </c>
      <c r="H170" s="39" t="n">
        <v>1</v>
      </c>
      <c r="I170" s="39" t="n">
        <v>1</v>
      </c>
      <c r="J170" s="39" t="n">
        <v>1</v>
      </c>
      <c r="K170" s="39" t="n">
        <v>1</v>
      </c>
      <c r="L170" s="39" t="n">
        <v>1</v>
      </c>
      <c r="M170" s="41" t="n">
        <v>1.15</v>
      </c>
      <c r="N170" s="39" t="n">
        <v>1</v>
      </c>
      <c r="O170" s="39" t="n">
        <v>1</v>
      </c>
      <c r="P170" s="39" t="n">
        <v>1</v>
      </c>
    </row>
    <row r="171" customFormat="false" ht="15" hidden="false" customHeight="false" outlineLevel="0" collapsed="false">
      <c r="A171" s="37" t="s">
        <v>207</v>
      </c>
      <c r="B171" s="37" t="s">
        <v>161</v>
      </c>
      <c r="C171" s="37" t="s">
        <v>137</v>
      </c>
      <c r="D171" s="37" t="s">
        <v>138</v>
      </c>
      <c r="E171" s="37" t="s">
        <v>70</v>
      </c>
      <c r="F171" s="37" t="s">
        <v>134</v>
      </c>
      <c r="G171" s="38" t="n">
        <v>25.9</v>
      </c>
      <c r="H171" s="39" t="n">
        <v>1</v>
      </c>
      <c r="I171" s="39" t="n">
        <v>1</v>
      </c>
      <c r="J171" s="39" t="n">
        <v>1</v>
      </c>
      <c r="K171" s="41" t="n">
        <v>1.06</v>
      </c>
      <c r="L171" s="39" t="n">
        <v>1</v>
      </c>
      <c r="M171" s="41" t="n">
        <v>1.15</v>
      </c>
      <c r="N171" s="39" t="n">
        <v>1</v>
      </c>
      <c r="O171" s="39" t="n">
        <v>1</v>
      </c>
      <c r="P171" s="39" t="n">
        <v>1</v>
      </c>
    </row>
    <row r="172" customFormat="false" ht="15" hidden="false" customHeight="false" outlineLevel="0" collapsed="false">
      <c r="A172" s="37" t="s">
        <v>228</v>
      </c>
      <c r="B172" s="37" t="s">
        <v>149</v>
      </c>
      <c r="C172" s="37" t="s">
        <v>137</v>
      </c>
      <c r="D172" s="37" t="s">
        <v>138</v>
      </c>
      <c r="E172" s="37" t="s">
        <v>70</v>
      </c>
      <c r="F172" s="37" t="s">
        <v>134</v>
      </c>
      <c r="G172" s="38" t="n">
        <v>21.3</v>
      </c>
      <c r="H172" s="39" t="n">
        <v>1</v>
      </c>
      <c r="I172" s="39" t="n">
        <v>1</v>
      </c>
      <c r="J172" s="39" t="n">
        <v>1</v>
      </c>
      <c r="K172" s="41" t="n">
        <v>1.06</v>
      </c>
      <c r="L172" s="39" t="n">
        <v>1</v>
      </c>
      <c r="M172" s="41" t="n">
        <v>1.15</v>
      </c>
      <c r="N172" s="39" t="n">
        <v>1</v>
      </c>
      <c r="O172" s="39" t="n">
        <v>1</v>
      </c>
      <c r="P172" s="39" t="n"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6"/>
    <col collapsed="false" customWidth="true" hidden="false" outlineLevel="0" max="3" min="3" style="0" width="7"/>
    <col collapsed="false" customWidth="true" hidden="false" outlineLevel="0" max="4" min="4" style="0" width="24"/>
    <col collapsed="false" customWidth="true" hidden="false" outlineLevel="0" max="5" min="5" style="0" width="11"/>
    <col collapsed="false" customWidth="true" hidden="false" outlineLevel="0" max="6" min="6" style="0" width="10"/>
    <col collapsed="false" customWidth="true" hidden="false" outlineLevel="0" max="7" min="7" style="0" width="9"/>
    <col collapsed="false" customWidth="true" hidden="false" outlineLevel="0" max="16" min="8" style="0" width="7"/>
    <col collapsed="false" customWidth="true" hidden="false" outlineLevel="0" max="17" min="17" style="0" width="9"/>
    <col collapsed="false" customWidth="true" hidden="false" outlineLevel="0" max="18" min="18" style="0" width="7"/>
    <col collapsed="false" customWidth="true" hidden="false" outlineLevel="0" max="19" min="19" style="0" width="8"/>
    <col collapsed="false" customWidth="true" hidden="false" outlineLevel="0" max="21" min="20" style="0" width="9"/>
    <col collapsed="false" customWidth="true" hidden="false" outlineLevel="0" max="22" min="22" style="0" width="8"/>
    <col collapsed="false" customWidth="true" hidden="false" outlineLevel="0" max="23" min="23" style="0" width="11"/>
    <col collapsed="false" customWidth="true" hidden="false" outlineLevel="0" max="24" min="24" style="0" width="9"/>
    <col collapsed="false" customWidth="true" hidden="false" outlineLevel="0" max="25" min="25" style="0" width="12"/>
    <col collapsed="false" customWidth="true" hidden="false" outlineLevel="0" max="26" min="26" style="0" width="7"/>
    <col collapsed="false" customWidth="true" hidden="false" outlineLevel="0" max="28" min="27" style="0" width="9"/>
  </cols>
  <sheetData>
    <row r="1" customFormat="false" ht="19.7" hidden="false" customHeight="false" outlineLevel="0" collapsed="false">
      <c r="A1" s="1" t="s">
        <v>33</v>
      </c>
    </row>
    <row r="2" customFormat="false" ht="15" hidden="false" customHeight="false" outlineLevel="0" collapsed="false">
      <c r="A2" s="2" t="s">
        <v>244</v>
      </c>
    </row>
    <row r="4" customFormat="false" ht="23.85" hidden="false" customHeight="false" outlineLevel="0" collapsed="false">
      <c r="A4" s="23" t="s">
        <v>186</v>
      </c>
      <c r="B4" s="23" t="s">
        <v>146</v>
      </c>
      <c r="C4" s="23" t="s">
        <v>78</v>
      </c>
      <c r="D4" s="23" t="s">
        <v>79</v>
      </c>
      <c r="E4" s="23" t="s">
        <v>64</v>
      </c>
      <c r="F4" s="23" t="s">
        <v>69</v>
      </c>
      <c r="G4" s="23" t="s">
        <v>234</v>
      </c>
      <c r="H4" s="23" t="s">
        <v>235</v>
      </c>
      <c r="I4" s="23" t="s">
        <v>236</v>
      </c>
      <c r="J4" s="23" t="s">
        <v>237</v>
      </c>
      <c r="K4" s="23" t="s">
        <v>238</v>
      </c>
      <c r="L4" s="23" t="s">
        <v>239</v>
      </c>
      <c r="M4" s="23" t="s">
        <v>240</v>
      </c>
      <c r="N4" s="23" t="s">
        <v>241</v>
      </c>
      <c r="O4" s="23" t="s">
        <v>242</v>
      </c>
      <c r="P4" s="23" t="s">
        <v>243</v>
      </c>
      <c r="Q4" s="23" t="s">
        <v>245</v>
      </c>
      <c r="R4" s="23" t="s">
        <v>80</v>
      </c>
      <c r="S4" s="23" t="s">
        <v>246</v>
      </c>
      <c r="T4" s="23" t="s">
        <v>247</v>
      </c>
      <c r="U4" s="23" t="s">
        <v>248</v>
      </c>
      <c r="V4" s="23" t="s">
        <v>83</v>
      </c>
      <c r="W4" s="23" t="s">
        <v>249</v>
      </c>
      <c r="X4" s="23" t="s">
        <v>250</v>
      </c>
      <c r="Y4" s="23" t="s">
        <v>251</v>
      </c>
      <c r="Z4" s="23" t="s">
        <v>252</v>
      </c>
      <c r="AA4" s="23" t="s">
        <v>253</v>
      </c>
      <c r="AB4" s="23" t="s">
        <v>254</v>
      </c>
    </row>
    <row r="5" customFormat="false" ht="15" hidden="false" customHeight="false" outlineLevel="0" collapsed="false">
      <c r="A5" s="37" t="s">
        <v>193</v>
      </c>
      <c r="B5" s="37" t="s">
        <v>151</v>
      </c>
      <c r="C5" s="37" t="s">
        <v>85</v>
      </c>
      <c r="D5" s="37" t="s">
        <v>86</v>
      </c>
      <c r="E5" s="37" t="s">
        <v>68</v>
      </c>
      <c r="F5" s="37" t="s">
        <v>87</v>
      </c>
      <c r="G5" s="38" t="n">
        <v>84.8</v>
      </c>
      <c r="H5" s="39" t="n">
        <v>1</v>
      </c>
      <c r="I5" s="39" t="n">
        <v>0.983</v>
      </c>
      <c r="J5" s="39" t="n">
        <v>1</v>
      </c>
      <c r="K5" s="39" t="n">
        <v>1</v>
      </c>
      <c r="L5" s="39" t="n">
        <v>1</v>
      </c>
      <c r="M5" s="39" t="n">
        <v>1.15</v>
      </c>
      <c r="N5" s="39" t="n">
        <v>1.045</v>
      </c>
      <c r="O5" s="39" t="n">
        <v>1</v>
      </c>
      <c r="P5" s="39" t="n">
        <v>0.97</v>
      </c>
      <c r="Q5" s="30" t="n">
        <f aca="false">G5*H5*I5*J5*K5*L5*M5*N5*O5</f>
        <v>100.1759572</v>
      </c>
      <c r="R5" s="42" t="n">
        <v>136</v>
      </c>
      <c r="S5" s="30" t="n">
        <f aca="false">R5*P5</f>
        <v>131.92</v>
      </c>
      <c r="T5" s="34" t="n">
        <f aca="false">IFERROR(Q5/S5,0)</f>
        <v>0.75936899029715</v>
      </c>
      <c r="U5" s="30" t="n">
        <f aca="false">MAX(0,Q5-S5)</f>
        <v>0</v>
      </c>
      <c r="V5" s="43" t="n">
        <f aca="false">IFERROR(VLOOKUP(C5,'Girdi · Şubeler'!$A:$N,14,FALSE()),0.79)</f>
        <v>0.802</v>
      </c>
      <c r="W5" s="30" t="n">
        <f aca="false">MIN(Q5,S5)*V5</f>
        <v>80.3411176744</v>
      </c>
      <c r="X5" s="26" t="n">
        <f aca="false">IFERROR(VLOOKUP(C5,'Girdi · Şubeler'!$A:$M,13,FALSE()),0)</f>
        <v>1441.91176470588</v>
      </c>
      <c r="Y5" s="44" t="n">
        <f aca="false">W5*X5</f>
        <v>115844.802764337</v>
      </c>
      <c r="Z5" s="43" t="n">
        <f aca="false">IFERROR(VLOOKUP(E5,Backtest!$A:$E,5,FALSE()),0.12)</f>
        <v>0.119296</v>
      </c>
      <c r="AA5" s="30" t="n">
        <f aca="false">Q5*(1+Z5)</f>
        <v>112.126548190131</v>
      </c>
      <c r="AB5" s="30" t="n">
        <f aca="false">Q5*(1-Z5)</f>
        <v>88.2253662098688</v>
      </c>
    </row>
    <row r="6" customFormat="false" ht="15" hidden="false" customHeight="false" outlineLevel="0" collapsed="false">
      <c r="A6" s="37" t="s">
        <v>195</v>
      </c>
      <c r="B6" s="37" t="s">
        <v>153</v>
      </c>
      <c r="C6" s="37" t="s">
        <v>85</v>
      </c>
      <c r="D6" s="37" t="s">
        <v>86</v>
      </c>
      <c r="E6" s="37" t="s">
        <v>68</v>
      </c>
      <c r="F6" s="37" t="s">
        <v>87</v>
      </c>
      <c r="G6" s="38" t="n">
        <v>84.2</v>
      </c>
      <c r="H6" s="39" t="n">
        <v>1.171</v>
      </c>
      <c r="I6" s="39" t="n">
        <v>1</v>
      </c>
      <c r="J6" s="39" t="n">
        <v>1</v>
      </c>
      <c r="K6" s="39" t="n">
        <v>1</v>
      </c>
      <c r="L6" s="39" t="n">
        <v>1</v>
      </c>
      <c r="M6" s="39" t="n">
        <v>1.15</v>
      </c>
      <c r="N6" s="39" t="n">
        <v>1.045</v>
      </c>
      <c r="O6" s="39" t="n">
        <v>1</v>
      </c>
      <c r="P6" s="39" t="n">
        <v>0.97</v>
      </c>
      <c r="Q6" s="30" t="n">
        <f aca="false">G6*H6*I6*J6*K6*L6*M6*N6*O6</f>
        <v>118.49038685</v>
      </c>
      <c r="R6" s="42" t="n">
        <v>136</v>
      </c>
      <c r="S6" s="30" t="n">
        <f aca="false">R6*P6</f>
        <v>131.92</v>
      </c>
      <c r="T6" s="34" t="n">
        <f aca="false">IFERROR(Q6/S6,0)</f>
        <v>0.898198808747726</v>
      </c>
      <c r="U6" s="30" t="n">
        <f aca="false">MAX(0,Q6-S6)</f>
        <v>0</v>
      </c>
      <c r="V6" s="43" t="n">
        <f aca="false">IFERROR(VLOOKUP(C6,'Girdi · Şubeler'!$A:$N,14,FALSE()),0.79)</f>
        <v>0.802</v>
      </c>
      <c r="W6" s="30" t="n">
        <f aca="false">MIN(Q6,S6)*V6</f>
        <v>95.0292902537</v>
      </c>
      <c r="X6" s="26" t="n">
        <f aca="false">IFERROR(VLOOKUP(C6,'Girdi · Şubeler'!$A:$M,13,FALSE()),0)</f>
        <v>1441.91176470588</v>
      </c>
      <c r="Y6" s="44" t="n">
        <f aca="false">W6*X6</f>
        <v>137023.85160846</v>
      </c>
      <c r="Z6" s="43" t="n">
        <f aca="false">IFERROR(VLOOKUP(E6,Backtest!$A:$E,5,FALSE()),0.12)</f>
        <v>0.119296</v>
      </c>
      <c r="AA6" s="30" t="n">
        <f aca="false">Q6*(1+Z6)</f>
        <v>132.625816039658</v>
      </c>
      <c r="AB6" s="30" t="n">
        <f aca="false">Q6*(1-Z6)</f>
        <v>104.354957660342</v>
      </c>
    </row>
    <row r="7" customFormat="false" ht="15" hidden="false" customHeight="false" outlineLevel="0" collapsed="false">
      <c r="A7" s="37" t="s">
        <v>198</v>
      </c>
      <c r="B7" s="37" t="s">
        <v>155</v>
      </c>
      <c r="C7" s="37" t="s">
        <v>85</v>
      </c>
      <c r="D7" s="37" t="s">
        <v>86</v>
      </c>
      <c r="E7" s="37" t="s">
        <v>68</v>
      </c>
      <c r="F7" s="37" t="s">
        <v>87</v>
      </c>
      <c r="G7" s="38" t="n">
        <v>84.3</v>
      </c>
      <c r="H7" s="39" t="n">
        <v>1</v>
      </c>
      <c r="I7" s="39" t="n">
        <v>1</v>
      </c>
      <c r="J7" s="39" t="n">
        <v>1</v>
      </c>
      <c r="K7" s="39" t="n">
        <v>1</v>
      </c>
      <c r="L7" s="39" t="n">
        <v>1</v>
      </c>
      <c r="M7" s="39" t="n">
        <v>1.15</v>
      </c>
      <c r="N7" s="39" t="n">
        <v>1.045</v>
      </c>
      <c r="O7" s="39" t="n">
        <v>1</v>
      </c>
      <c r="P7" s="39" t="n">
        <v>1</v>
      </c>
      <c r="Q7" s="30" t="n">
        <f aca="false">G7*H7*I7*J7*K7*L7*M7*N7*O7</f>
        <v>101.307525</v>
      </c>
      <c r="R7" s="42" t="n">
        <v>136</v>
      </c>
      <c r="S7" s="30" t="n">
        <f aca="false">R7*P7</f>
        <v>136</v>
      </c>
      <c r="T7" s="34" t="n">
        <f aca="false">IFERROR(Q7/S7,0)</f>
        <v>0.744908272058823</v>
      </c>
      <c r="U7" s="30" t="n">
        <f aca="false">MAX(0,Q7-S7)</f>
        <v>0</v>
      </c>
      <c r="V7" s="43" t="n">
        <f aca="false">IFERROR(VLOOKUP(C7,'Girdi · Şubeler'!$A:$N,14,FALSE()),0.79)</f>
        <v>0.802</v>
      </c>
      <c r="W7" s="30" t="n">
        <f aca="false">MIN(Q7,S7)*V7</f>
        <v>81.24863505</v>
      </c>
      <c r="X7" s="26" t="n">
        <f aca="false">IFERROR(VLOOKUP(C7,'Girdi · Şubeler'!$A:$M,13,FALSE()),0)</f>
        <v>1441.91176470588</v>
      </c>
      <c r="Y7" s="44" t="n">
        <f aca="false">W7*X7</f>
        <v>117153.36274489</v>
      </c>
      <c r="Z7" s="43" t="n">
        <f aca="false">IFERROR(VLOOKUP(E7,Backtest!$A:$E,5,FALSE()),0.12)</f>
        <v>0.119296</v>
      </c>
      <c r="AA7" s="30" t="n">
        <f aca="false">Q7*(1+Z7)</f>
        <v>113.3931075024</v>
      </c>
      <c r="AB7" s="30" t="n">
        <f aca="false">Q7*(1-Z7)</f>
        <v>89.2219424976</v>
      </c>
    </row>
    <row r="8" customFormat="false" ht="15" hidden="false" customHeight="false" outlineLevel="0" collapsed="false">
      <c r="A8" s="37" t="s">
        <v>201</v>
      </c>
      <c r="B8" s="37" t="s">
        <v>157</v>
      </c>
      <c r="C8" s="37" t="s">
        <v>85</v>
      </c>
      <c r="D8" s="37" t="s">
        <v>86</v>
      </c>
      <c r="E8" s="37" t="s">
        <v>68</v>
      </c>
      <c r="F8" s="37" t="s">
        <v>87</v>
      </c>
      <c r="G8" s="38" t="n">
        <v>112.8</v>
      </c>
      <c r="H8" s="39" t="n">
        <v>1</v>
      </c>
      <c r="I8" s="39" t="n">
        <v>1</v>
      </c>
      <c r="J8" s="39" t="n">
        <v>1</v>
      </c>
      <c r="K8" s="39" t="n">
        <v>1</v>
      </c>
      <c r="L8" s="39" t="n">
        <v>1</v>
      </c>
      <c r="M8" s="39" t="n">
        <v>1.15</v>
      </c>
      <c r="N8" s="39" t="n">
        <v>1.045</v>
      </c>
      <c r="O8" s="39" t="n">
        <v>1</v>
      </c>
      <c r="P8" s="39" t="n">
        <v>1</v>
      </c>
      <c r="Q8" s="30" t="n">
        <f aca="false">G8*H8*I8*J8*K8*L8*M8*N8*O8</f>
        <v>135.5574</v>
      </c>
      <c r="R8" s="42" t="n">
        <v>136</v>
      </c>
      <c r="S8" s="30" t="n">
        <f aca="false">R8*P8</f>
        <v>136</v>
      </c>
      <c r="T8" s="34" t="n">
        <f aca="false">IFERROR(Q8/S8,0)</f>
        <v>0.996745588235294</v>
      </c>
      <c r="U8" s="30" t="n">
        <f aca="false">MAX(0,Q8-S8)</f>
        <v>0</v>
      </c>
      <c r="V8" s="43" t="n">
        <f aca="false">IFERROR(VLOOKUP(C8,'Girdi · Şubeler'!$A:$N,14,FALSE()),0.79)</f>
        <v>0.802</v>
      </c>
      <c r="W8" s="30" t="n">
        <f aca="false">MIN(Q8,S8)*V8</f>
        <v>108.7170348</v>
      </c>
      <c r="X8" s="26" t="n">
        <f aca="false">IFERROR(VLOOKUP(C8,'Girdi · Şubeler'!$A:$M,13,FALSE()),0)</f>
        <v>1441.91176470588</v>
      </c>
      <c r="Y8" s="44" t="n">
        <f aca="false">W8*X8</f>
        <v>156760.371502059</v>
      </c>
      <c r="Z8" s="43" t="n">
        <f aca="false">IFERROR(VLOOKUP(E8,Backtest!$A:$E,5,FALSE()),0.12)</f>
        <v>0.119296</v>
      </c>
      <c r="AA8" s="30" t="n">
        <f aca="false">Q8*(1+Z8)</f>
        <v>151.7288555904</v>
      </c>
      <c r="AB8" s="30" t="n">
        <f aca="false">Q8*(1-Z8)</f>
        <v>119.3859444096</v>
      </c>
    </row>
    <row r="9" customFormat="false" ht="15" hidden="false" customHeight="false" outlineLevel="0" collapsed="false">
      <c r="A9" s="37" t="s">
        <v>204</v>
      </c>
      <c r="B9" s="37" t="s">
        <v>159</v>
      </c>
      <c r="C9" s="37" t="s">
        <v>85</v>
      </c>
      <c r="D9" s="37" t="s">
        <v>86</v>
      </c>
      <c r="E9" s="37" t="s">
        <v>68</v>
      </c>
      <c r="F9" s="37" t="s">
        <v>87</v>
      </c>
      <c r="G9" s="38" t="n">
        <v>113.8</v>
      </c>
      <c r="H9" s="39" t="n">
        <v>1</v>
      </c>
      <c r="I9" s="39" t="n">
        <v>1</v>
      </c>
      <c r="J9" s="39" t="n">
        <v>1</v>
      </c>
      <c r="K9" s="39" t="n">
        <v>1</v>
      </c>
      <c r="L9" s="39" t="n">
        <v>1</v>
      </c>
      <c r="M9" s="39" t="n">
        <v>1.15</v>
      </c>
      <c r="N9" s="39" t="n">
        <v>1.045</v>
      </c>
      <c r="O9" s="39" t="n">
        <v>1</v>
      </c>
      <c r="P9" s="39" t="n">
        <v>1</v>
      </c>
      <c r="Q9" s="30" t="n">
        <f aca="false">G9*H9*I9*J9*K9*L9*M9*N9*O9</f>
        <v>136.75915</v>
      </c>
      <c r="R9" s="42" t="n">
        <v>136</v>
      </c>
      <c r="S9" s="30" t="n">
        <f aca="false">R9*P9</f>
        <v>136</v>
      </c>
      <c r="T9" s="34" t="n">
        <f aca="false">IFERROR(Q9/S9,0)</f>
        <v>1.00558198529412</v>
      </c>
      <c r="U9" s="30" t="n">
        <f aca="false">MAX(0,Q9-S9)</f>
        <v>0.759149999999977</v>
      </c>
      <c r="V9" s="43" t="n">
        <f aca="false">IFERROR(VLOOKUP(C9,'Girdi · Şubeler'!$A:$N,14,FALSE()),0.79)</f>
        <v>0.802</v>
      </c>
      <c r="W9" s="30" t="n">
        <f aca="false">MIN(Q9,S9)*V9</f>
        <v>109.072</v>
      </c>
      <c r="X9" s="26" t="n">
        <f aca="false">IFERROR(VLOOKUP(C9,'Girdi · Şubeler'!$A:$M,13,FALSE()),0)</f>
        <v>1441.91176470588</v>
      </c>
      <c r="Y9" s="44" t="n">
        <f aca="false">W9*X9</f>
        <v>157272.2</v>
      </c>
      <c r="Z9" s="43" t="n">
        <f aca="false">IFERROR(VLOOKUP(E9,Backtest!$A:$E,5,FALSE()),0.12)</f>
        <v>0.119296</v>
      </c>
      <c r="AA9" s="30" t="n">
        <f aca="false">Q9*(1+Z9)</f>
        <v>153.0739695584</v>
      </c>
      <c r="AB9" s="30" t="n">
        <f aca="false">Q9*(1-Z9)</f>
        <v>120.4443304416</v>
      </c>
    </row>
    <row r="10" customFormat="false" ht="15" hidden="false" customHeight="false" outlineLevel="0" collapsed="false">
      <c r="A10" s="37" t="s">
        <v>207</v>
      </c>
      <c r="B10" s="37" t="s">
        <v>161</v>
      </c>
      <c r="C10" s="37" t="s">
        <v>85</v>
      </c>
      <c r="D10" s="37" t="s">
        <v>86</v>
      </c>
      <c r="E10" s="37" t="s">
        <v>68</v>
      </c>
      <c r="F10" s="37" t="s">
        <v>87</v>
      </c>
      <c r="G10" s="38" t="n">
        <v>99.1</v>
      </c>
      <c r="H10" s="39" t="n">
        <v>1</v>
      </c>
      <c r="I10" s="39" t="n">
        <v>1</v>
      </c>
      <c r="J10" s="39" t="n">
        <v>1</v>
      </c>
      <c r="K10" s="39" t="n">
        <v>1</v>
      </c>
      <c r="L10" s="39" t="n">
        <v>1</v>
      </c>
      <c r="M10" s="39" t="n">
        <v>1.15</v>
      </c>
      <c r="N10" s="39" t="n">
        <v>1.045</v>
      </c>
      <c r="O10" s="39" t="n">
        <v>1</v>
      </c>
      <c r="P10" s="39" t="n">
        <v>1</v>
      </c>
      <c r="Q10" s="30" t="n">
        <f aca="false">G10*H10*I10*J10*K10*L10*M10*N10*O10</f>
        <v>119.093425</v>
      </c>
      <c r="R10" s="42" t="n">
        <v>136</v>
      </c>
      <c r="S10" s="30" t="n">
        <f aca="false">R10*P10</f>
        <v>136</v>
      </c>
      <c r="T10" s="34" t="n">
        <f aca="false">IFERROR(Q10/S10,0)</f>
        <v>0.875686948529412</v>
      </c>
      <c r="U10" s="30" t="n">
        <f aca="false">MAX(0,Q10-S10)</f>
        <v>0</v>
      </c>
      <c r="V10" s="43" t="n">
        <f aca="false">IFERROR(VLOOKUP(C10,'Girdi · Şubeler'!$A:$N,14,FALSE()),0.79)</f>
        <v>0.802</v>
      </c>
      <c r="W10" s="30" t="n">
        <f aca="false">MIN(Q10,S10)*V10</f>
        <v>95.51292685</v>
      </c>
      <c r="X10" s="26" t="n">
        <f aca="false">IFERROR(VLOOKUP(C10,'Girdi · Şubeler'!$A:$M,13,FALSE()),0)</f>
        <v>1441.91176470588</v>
      </c>
      <c r="Y10" s="44" t="n">
        <f aca="false">W10*X10</f>
        <v>137721.212906507</v>
      </c>
      <c r="Z10" s="43" t="n">
        <f aca="false">IFERROR(VLOOKUP(E10,Backtest!$A:$E,5,FALSE()),0.12)</f>
        <v>0.119296</v>
      </c>
      <c r="AA10" s="30" t="n">
        <f aca="false">Q10*(1+Z10)</f>
        <v>133.3007942288</v>
      </c>
      <c r="AB10" s="30" t="n">
        <f aca="false">Q10*(1-Z10)</f>
        <v>104.8860557712</v>
      </c>
    </row>
    <row r="11" customFormat="false" ht="15" hidden="false" customHeight="false" outlineLevel="0" collapsed="false">
      <c r="A11" s="37" t="s">
        <v>228</v>
      </c>
      <c r="B11" s="37" t="s">
        <v>149</v>
      </c>
      <c r="C11" s="37" t="s">
        <v>85</v>
      </c>
      <c r="D11" s="37" t="s">
        <v>86</v>
      </c>
      <c r="E11" s="37" t="s">
        <v>68</v>
      </c>
      <c r="F11" s="37" t="s">
        <v>87</v>
      </c>
      <c r="G11" s="38" t="n">
        <v>85.4</v>
      </c>
      <c r="H11" s="39" t="n">
        <v>1</v>
      </c>
      <c r="I11" s="39" t="n">
        <v>1</v>
      </c>
      <c r="J11" s="39" t="n">
        <v>1</v>
      </c>
      <c r="K11" s="39" t="n">
        <v>1</v>
      </c>
      <c r="L11" s="39" t="n">
        <v>1</v>
      </c>
      <c r="M11" s="39" t="n">
        <v>1.15</v>
      </c>
      <c r="N11" s="39" t="n">
        <v>1.045</v>
      </c>
      <c r="O11" s="39" t="n">
        <v>1</v>
      </c>
      <c r="P11" s="39" t="n">
        <v>1</v>
      </c>
      <c r="Q11" s="30" t="n">
        <f aca="false">G11*H11*I11*J11*K11*L11*M11*N11*O11</f>
        <v>102.62945</v>
      </c>
      <c r="R11" s="42" t="n">
        <v>136</v>
      </c>
      <c r="S11" s="30" t="n">
        <f aca="false">R11*P11</f>
        <v>136</v>
      </c>
      <c r="T11" s="34" t="n">
        <f aca="false">IFERROR(Q11/S11,0)</f>
        <v>0.754628308823529</v>
      </c>
      <c r="U11" s="30" t="n">
        <f aca="false">MAX(0,Q11-S11)</f>
        <v>0</v>
      </c>
      <c r="V11" s="43" t="n">
        <f aca="false">IFERROR(VLOOKUP(C11,'Girdi · Şubeler'!$A:$N,14,FALSE()),0.79)</f>
        <v>0.802</v>
      </c>
      <c r="W11" s="30" t="n">
        <f aca="false">MIN(Q11,S11)*V11</f>
        <v>82.3088189</v>
      </c>
      <c r="X11" s="26" t="n">
        <f aca="false">IFERROR(VLOOKUP(C11,'Girdi · Şubeler'!$A:$M,13,FALSE()),0)</f>
        <v>1441.91176470588</v>
      </c>
      <c r="Y11" s="44" t="n">
        <f aca="false">W11*X11</f>
        <v>118682.054310956</v>
      </c>
      <c r="Z11" s="43" t="n">
        <f aca="false">IFERROR(VLOOKUP(E11,Backtest!$A:$E,5,FALSE()),0.12)</f>
        <v>0.119296</v>
      </c>
      <c r="AA11" s="30" t="n">
        <f aca="false">Q11*(1+Z11)</f>
        <v>114.8727328672</v>
      </c>
      <c r="AB11" s="30" t="n">
        <f aca="false">Q11*(1-Z11)</f>
        <v>90.3861671328</v>
      </c>
    </row>
    <row r="12" customFormat="false" ht="15" hidden="false" customHeight="false" outlineLevel="0" collapsed="false">
      <c r="A12" s="37" t="s">
        <v>193</v>
      </c>
      <c r="B12" s="37" t="s">
        <v>151</v>
      </c>
      <c r="C12" s="37" t="s">
        <v>88</v>
      </c>
      <c r="D12" s="37" t="s">
        <v>89</v>
      </c>
      <c r="E12" s="37" t="s">
        <v>68</v>
      </c>
      <c r="F12" s="37" t="s">
        <v>87</v>
      </c>
      <c r="G12" s="38" t="n">
        <v>80.8</v>
      </c>
      <c r="H12" s="39" t="n">
        <v>1</v>
      </c>
      <c r="I12" s="39" t="n">
        <v>0.983</v>
      </c>
      <c r="J12" s="39" t="n">
        <v>1</v>
      </c>
      <c r="K12" s="39" t="n">
        <v>1</v>
      </c>
      <c r="L12" s="39" t="n">
        <v>1</v>
      </c>
      <c r="M12" s="39" t="n">
        <v>1.15</v>
      </c>
      <c r="N12" s="39" t="n">
        <v>1.038</v>
      </c>
      <c r="O12" s="39" t="n">
        <v>1</v>
      </c>
      <c r="P12" s="39" t="n">
        <v>0.97</v>
      </c>
      <c r="Q12" s="30" t="n">
        <f aca="false">G12*H12*I12*J12*K12*L12*M12*N12*O12</f>
        <v>94.81129368</v>
      </c>
      <c r="R12" s="42" t="n">
        <v>118</v>
      </c>
      <c r="S12" s="30" t="n">
        <f aca="false">R12*P12</f>
        <v>114.46</v>
      </c>
      <c r="T12" s="34" t="n">
        <f aca="false">IFERROR(Q12/S12,0)</f>
        <v>0.828335607897956</v>
      </c>
      <c r="U12" s="30" t="n">
        <f aca="false">MAX(0,Q12-S12)</f>
        <v>0</v>
      </c>
      <c r="V12" s="43" t="n">
        <f aca="false">IFERROR(VLOOKUP(C12,'Girdi · Şubeler'!$A:$N,14,FALSE()),0.79)</f>
        <v>0.803</v>
      </c>
      <c r="W12" s="30" t="n">
        <f aca="false">MIN(Q12,S12)*V12</f>
        <v>76.13346882504</v>
      </c>
      <c r="X12" s="26" t="n">
        <f aca="false">IFERROR(VLOOKUP(C12,'Girdi · Şubeler'!$A:$M,13,FALSE()),0)</f>
        <v>1484.74576271186</v>
      </c>
      <c r="Y12" s="44" t="n">
        <f aca="false">W12*X12</f>
        <v>113038.845238534</v>
      </c>
      <c r="Z12" s="43" t="n">
        <f aca="false">IFERROR(VLOOKUP(E12,Backtest!$A:$E,5,FALSE()),0.12)</f>
        <v>0.119296</v>
      </c>
      <c r="AA12" s="30" t="n">
        <f aca="false">Q12*(1+Z12)</f>
        <v>106.121901770849</v>
      </c>
      <c r="AB12" s="30" t="n">
        <f aca="false">Q12*(1-Z12)</f>
        <v>83.5006855891507</v>
      </c>
    </row>
    <row r="13" customFormat="false" ht="15" hidden="false" customHeight="false" outlineLevel="0" collapsed="false">
      <c r="A13" s="37" t="s">
        <v>195</v>
      </c>
      <c r="B13" s="37" t="s">
        <v>153</v>
      </c>
      <c r="C13" s="37" t="s">
        <v>88</v>
      </c>
      <c r="D13" s="37" t="s">
        <v>89</v>
      </c>
      <c r="E13" s="37" t="s">
        <v>68</v>
      </c>
      <c r="F13" s="37" t="s">
        <v>87</v>
      </c>
      <c r="G13" s="38" t="n">
        <v>82.3</v>
      </c>
      <c r="H13" s="39" t="n">
        <v>1.171</v>
      </c>
      <c r="I13" s="39" t="n">
        <v>1</v>
      </c>
      <c r="J13" s="39" t="n">
        <v>1</v>
      </c>
      <c r="K13" s="39" t="n">
        <v>1</v>
      </c>
      <c r="L13" s="39" t="n">
        <v>1</v>
      </c>
      <c r="M13" s="39" t="n">
        <v>1.15</v>
      </c>
      <c r="N13" s="39" t="n">
        <v>1.038</v>
      </c>
      <c r="O13" s="39" t="n">
        <v>1</v>
      </c>
      <c r="P13" s="39" t="n">
        <v>0.97</v>
      </c>
      <c r="Q13" s="30" t="n">
        <f aca="false">G13*H13*I13*J13*K13*L13*M13*N13*O13</f>
        <v>115.04080821</v>
      </c>
      <c r="R13" s="42" t="n">
        <v>118</v>
      </c>
      <c r="S13" s="30" t="n">
        <f aca="false">R13*P13</f>
        <v>114.46</v>
      </c>
      <c r="T13" s="34" t="n">
        <f aca="false">IFERROR(Q13/S13,0)</f>
        <v>1.00507433347894</v>
      </c>
      <c r="U13" s="30" t="n">
        <f aca="false">MAX(0,Q13-S13)</f>
        <v>0.580808210000001</v>
      </c>
      <c r="V13" s="43" t="n">
        <f aca="false">IFERROR(VLOOKUP(C13,'Girdi · Şubeler'!$A:$N,14,FALSE()),0.79)</f>
        <v>0.803</v>
      </c>
      <c r="W13" s="30" t="n">
        <f aca="false">MIN(Q13,S13)*V13</f>
        <v>91.91138</v>
      </c>
      <c r="X13" s="26" t="n">
        <f aca="false">IFERROR(VLOOKUP(C13,'Girdi · Şubeler'!$A:$M,13,FALSE()),0)</f>
        <v>1484.74576271186</v>
      </c>
      <c r="Y13" s="44" t="n">
        <f aca="false">W13*X13</f>
        <v>136465.032</v>
      </c>
      <c r="Z13" s="43" t="n">
        <f aca="false">IFERROR(VLOOKUP(E13,Backtest!$A:$E,5,FALSE()),0.12)</f>
        <v>0.119296</v>
      </c>
      <c r="AA13" s="30" t="n">
        <f aca="false">Q13*(1+Z13)</f>
        <v>128.76471646622</v>
      </c>
      <c r="AB13" s="30" t="n">
        <f aca="false">Q13*(1-Z13)</f>
        <v>101.31689995378</v>
      </c>
    </row>
    <row r="14" customFormat="false" ht="15" hidden="false" customHeight="false" outlineLevel="0" collapsed="false">
      <c r="A14" s="37" t="s">
        <v>198</v>
      </c>
      <c r="B14" s="37" t="s">
        <v>155</v>
      </c>
      <c r="C14" s="37" t="s">
        <v>88</v>
      </c>
      <c r="D14" s="37" t="s">
        <v>89</v>
      </c>
      <c r="E14" s="37" t="s">
        <v>68</v>
      </c>
      <c r="F14" s="37" t="s">
        <v>87</v>
      </c>
      <c r="G14" s="38" t="n">
        <v>82</v>
      </c>
      <c r="H14" s="39" t="n">
        <v>1</v>
      </c>
      <c r="I14" s="39" t="n">
        <v>1</v>
      </c>
      <c r="J14" s="39" t="n">
        <v>1</v>
      </c>
      <c r="K14" s="39" t="n">
        <v>1</v>
      </c>
      <c r="L14" s="39" t="n">
        <v>1</v>
      </c>
      <c r="M14" s="39" t="n">
        <v>1.15</v>
      </c>
      <c r="N14" s="39" t="n">
        <v>1.038</v>
      </c>
      <c r="O14" s="39" t="n">
        <v>1</v>
      </c>
      <c r="P14" s="39" t="n">
        <v>1</v>
      </c>
      <c r="Q14" s="30" t="n">
        <f aca="false">G14*H14*I14*J14*K14*L14*M14*N14*O14</f>
        <v>97.8834</v>
      </c>
      <c r="R14" s="42" t="n">
        <v>118</v>
      </c>
      <c r="S14" s="30" t="n">
        <f aca="false">R14*P14</f>
        <v>118</v>
      </c>
      <c r="T14" s="34" t="n">
        <f aca="false">IFERROR(Q14/S14,0)</f>
        <v>0.829520338983051</v>
      </c>
      <c r="U14" s="30" t="n">
        <f aca="false">MAX(0,Q14-S14)</f>
        <v>0</v>
      </c>
      <c r="V14" s="43" t="n">
        <f aca="false">IFERROR(VLOOKUP(C14,'Girdi · Şubeler'!$A:$N,14,FALSE()),0.79)</f>
        <v>0.803</v>
      </c>
      <c r="W14" s="30" t="n">
        <f aca="false">MIN(Q14,S14)*V14</f>
        <v>78.6003702</v>
      </c>
      <c r="X14" s="26" t="n">
        <f aca="false">IFERROR(VLOOKUP(C14,'Girdi · Şubeler'!$A:$M,13,FALSE()),0)</f>
        <v>1484.74576271186</v>
      </c>
      <c r="Y14" s="44" t="n">
        <f aca="false">W14*X14</f>
        <v>116701.566602034</v>
      </c>
      <c r="Z14" s="43" t="n">
        <f aca="false">IFERROR(VLOOKUP(E14,Backtest!$A:$E,5,FALSE()),0.12)</f>
        <v>0.119296</v>
      </c>
      <c r="AA14" s="30" t="n">
        <f aca="false">Q14*(1+Z14)</f>
        <v>109.5604980864</v>
      </c>
      <c r="AB14" s="30" t="n">
        <f aca="false">Q14*(1-Z14)</f>
        <v>86.2063019136</v>
      </c>
    </row>
    <row r="15" customFormat="false" ht="15" hidden="false" customHeight="false" outlineLevel="0" collapsed="false">
      <c r="A15" s="37" t="s">
        <v>201</v>
      </c>
      <c r="B15" s="37" t="s">
        <v>157</v>
      </c>
      <c r="C15" s="37" t="s">
        <v>88</v>
      </c>
      <c r="D15" s="37" t="s">
        <v>89</v>
      </c>
      <c r="E15" s="37" t="s">
        <v>68</v>
      </c>
      <c r="F15" s="37" t="s">
        <v>87</v>
      </c>
      <c r="G15" s="38" t="n">
        <v>111.6</v>
      </c>
      <c r="H15" s="39" t="n">
        <v>1</v>
      </c>
      <c r="I15" s="39" t="n">
        <v>1</v>
      </c>
      <c r="J15" s="39" t="n">
        <v>1</v>
      </c>
      <c r="K15" s="39" t="n">
        <v>1</v>
      </c>
      <c r="L15" s="39" t="n">
        <v>1</v>
      </c>
      <c r="M15" s="39" t="n">
        <v>1.15</v>
      </c>
      <c r="N15" s="39" t="n">
        <v>1.038</v>
      </c>
      <c r="O15" s="39" t="n">
        <v>1</v>
      </c>
      <c r="P15" s="39" t="n">
        <v>1</v>
      </c>
      <c r="Q15" s="30" t="n">
        <f aca="false">G15*H15*I15*J15*K15*L15*M15*N15*O15</f>
        <v>133.21692</v>
      </c>
      <c r="R15" s="42" t="n">
        <v>118</v>
      </c>
      <c r="S15" s="30" t="n">
        <f aca="false">R15*P15</f>
        <v>118</v>
      </c>
      <c r="T15" s="34" t="n">
        <f aca="false">IFERROR(Q15/S15,0)</f>
        <v>1.12895694915254</v>
      </c>
      <c r="U15" s="30" t="n">
        <f aca="false">MAX(0,Q15-S15)</f>
        <v>15.21692</v>
      </c>
      <c r="V15" s="43" t="n">
        <f aca="false">IFERROR(VLOOKUP(C15,'Girdi · Şubeler'!$A:$N,14,FALSE()),0.79)</f>
        <v>0.803</v>
      </c>
      <c r="W15" s="30" t="n">
        <f aca="false">MIN(Q15,S15)*V15</f>
        <v>94.754</v>
      </c>
      <c r="X15" s="26" t="n">
        <f aca="false">IFERROR(VLOOKUP(C15,'Girdi · Şubeler'!$A:$M,13,FALSE()),0)</f>
        <v>1484.74576271186</v>
      </c>
      <c r="Y15" s="44" t="n">
        <f aca="false">W15*X15</f>
        <v>140685.6</v>
      </c>
      <c r="Z15" s="43" t="n">
        <f aca="false">IFERROR(VLOOKUP(E15,Backtest!$A:$E,5,FALSE()),0.12)</f>
        <v>0.119296</v>
      </c>
      <c r="AA15" s="30" t="n">
        <f aca="false">Q15*(1+Z15)</f>
        <v>149.10916568832</v>
      </c>
      <c r="AB15" s="30" t="n">
        <f aca="false">Q15*(1-Z15)</f>
        <v>117.32467431168</v>
      </c>
    </row>
    <row r="16" customFormat="false" ht="15" hidden="false" customHeight="false" outlineLevel="0" collapsed="false">
      <c r="A16" s="37" t="s">
        <v>204</v>
      </c>
      <c r="B16" s="37" t="s">
        <v>159</v>
      </c>
      <c r="C16" s="37" t="s">
        <v>88</v>
      </c>
      <c r="D16" s="37" t="s">
        <v>89</v>
      </c>
      <c r="E16" s="37" t="s">
        <v>68</v>
      </c>
      <c r="F16" s="37" t="s">
        <v>87</v>
      </c>
      <c r="G16" s="38" t="n">
        <v>112.2</v>
      </c>
      <c r="H16" s="39" t="n">
        <v>1</v>
      </c>
      <c r="I16" s="39" t="n">
        <v>1</v>
      </c>
      <c r="J16" s="39" t="n">
        <v>1</v>
      </c>
      <c r="K16" s="39" t="n">
        <v>1</v>
      </c>
      <c r="L16" s="39" t="n">
        <v>1</v>
      </c>
      <c r="M16" s="39" t="n">
        <v>1.15</v>
      </c>
      <c r="N16" s="39" t="n">
        <v>1.038</v>
      </c>
      <c r="O16" s="39" t="n">
        <v>1</v>
      </c>
      <c r="P16" s="39" t="n">
        <v>1</v>
      </c>
      <c r="Q16" s="30" t="n">
        <f aca="false">G16*H16*I16*J16*K16*L16*M16*N16*O16</f>
        <v>133.93314</v>
      </c>
      <c r="R16" s="42" t="n">
        <v>118</v>
      </c>
      <c r="S16" s="30" t="n">
        <f aca="false">R16*P16</f>
        <v>118</v>
      </c>
      <c r="T16" s="34" t="n">
        <f aca="false">IFERROR(Q16/S16,0)</f>
        <v>1.13502661016949</v>
      </c>
      <c r="U16" s="30" t="n">
        <f aca="false">MAX(0,Q16-S16)</f>
        <v>15.93314</v>
      </c>
      <c r="V16" s="43" t="n">
        <f aca="false">IFERROR(VLOOKUP(C16,'Girdi · Şubeler'!$A:$N,14,FALSE()),0.79)</f>
        <v>0.803</v>
      </c>
      <c r="W16" s="30" t="n">
        <f aca="false">MIN(Q16,S16)*V16</f>
        <v>94.754</v>
      </c>
      <c r="X16" s="26" t="n">
        <f aca="false">IFERROR(VLOOKUP(C16,'Girdi · Şubeler'!$A:$M,13,FALSE()),0)</f>
        <v>1484.74576271186</v>
      </c>
      <c r="Y16" s="44" t="n">
        <f aca="false">W16*X16</f>
        <v>140685.6</v>
      </c>
      <c r="Z16" s="43" t="n">
        <f aca="false">IFERROR(VLOOKUP(E16,Backtest!$A:$E,5,FALSE()),0.12)</f>
        <v>0.119296</v>
      </c>
      <c r="AA16" s="30" t="n">
        <f aca="false">Q16*(1+Z16)</f>
        <v>149.91082786944</v>
      </c>
      <c r="AB16" s="30" t="n">
        <f aca="false">Q16*(1-Z16)</f>
        <v>117.95545213056</v>
      </c>
    </row>
    <row r="17" customFormat="false" ht="15" hidden="false" customHeight="false" outlineLevel="0" collapsed="false">
      <c r="A17" s="37" t="s">
        <v>207</v>
      </c>
      <c r="B17" s="37" t="s">
        <v>161</v>
      </c>
      <c r="C17" s="37" t="s">
        <v>88</v>
      </c>
      <c r="D17" s="37" t="s">
        <v>89</v>
      </c>
      <c r="E17" s="37" t="s">
        <v>68</v>
      </c>
      <c r="F17" s="37" t="s">
        <v>87</v>
      </c>
      <c r="G17" s="38" t="n">
        <v>95.9</v>
      </c>
      <c r="H17" s="39" t="n">
        <v>1</v>
      </c>
      <c r="I17" s="39" t="n">
        <v>1</v>
      </c>
      <c r="J17" s="39" t="n">
        <v>1</v>
      </c>
      <c r="K17" s="39" t="n">
        <v>1</v>
      </c>
      <c r="L17" s="39" t="n">
        <v>1</v>
      </c>
      <c r="M17" s="39" t="n">
        <v>1.15</v>
      </c>
      <c r="N17" s="39" t="n">
        <v>1.038</v>
      </c>
      <c r="O17" s="39" t="n">
        <v>1</v>
      </c>
      <c r="P17" s="39" t="n">
        <v>1</v>
      </c>
      <c r="Q17" s="30" t="n">
        <f aca="false">G17*H17*I17*J17*K17*L17*M17*N17*O17</f>
        <v>114.47583</v>
      </c>
      <c r="R17" s="42" t="n">
        <v>118</v>
      </c>
      <c r="S17" s="30" t="n">
        <f aca="false">R17*P17</f>
        <v>118</v>
      </c>
      <c r="T17" s="34" t="n">
        <f aca="false">IFERROR(Q17/S17,0)</f>
        <v>0.970134152542373</v>
      </c>
      <c r="U17" s="30" t="n">
        <f aca="false">MAX(0,Q17-S17)</f>
        <v>0</v>
      </c>
      <c r="V17" s="43" t="n">
        <f aca="false">IFERROR(VLOOKUP(C17,'Girdi · Şubeler'!$A:$N,14,FALSE()),0.79)</f>
        <v>0.803</v>
      </c>
      <c r="W17" s="30" t="n">
        <f aca="false">MIN(Q17,S17)*V17</f>
        <v>91.92409149</v>
      </c>
      <c r="X17" s="26" t="n">
        <f aca="false">IFERROR(VLOOKUP(C17,'Girdi · Şubeler'!$A:$M,13,FALSE()),0)</f>
        <v>1484.74576271186</v>
      </c>
      <c r="Y17" s="44" t="n">
        <f aca="false">W17*X17</f>
        <v>136483.905330915</v>
      </c>
      <c r="Z17" s="43" t="n">
        <f aca="false">IFERROR(VLOOKUP(E17,Backtest!$A:$E,5,FALSE()),0.12)</f>
        <v>0.119296</v>
      </c>
      <c r="AA17" s="30" t="n">
        <f aca="false">Q17*(1+Z17)</f>
        <v>128.13233861568</v>
      </c>
      <c r="AB17" s="30" t="n">
        <f aca="false">Q17*(1-Z17)</f>
        <v>100.81932138432</v>
      </c>
    </row>
    <row r="18" customFormat="false" ht="15" hidden="false" customHeight="false" outlineLevel="0" collapsed="false">
      <c r="A18" s="37" t="s">
        <v>228</v>
      </c>
      <c r="B18" s="37" t="s">
        <v>149</v>
      </c>
      <c r="C18" s="37" t="s">
        <v>88</v>
      </c>
      <c r="D18" s="37" t="s">
        <v>89</v>
      </c>
      <c r="E18" s="37" t="s">
        <v>68</v>
      </c>
      <c r="F18" s="37" t="s">
        <v>87</v>
      </c>
      <c r="G18" s="38" t="n">
        <v>82</v>
      </c>
      <c r="H18" s="39" t="n">
        <v>1</v>
      </c>
      <c r="I18" s="39" t="n">
        <v>1</v>
      </c>
      <c r="J18" s="39" t="n">
        <v>1</v>
      </c>
      <c r="K18" s="39" t="n">
        <v>1</v>
      </c>
      <c r="L18" s="39" t="n">
        <v>1</v>
      </c>
      <c r="M18" s="39" t="n">
        <v>1.15</v>
      </c>
      <c r="N18" s="39" t="n">
        <v>1.038</v>
      </c>
      <c r="O18" s="39" t="n">
        <v>1</v>
      </c>
      <c r="P18" s="39" t="n">
        <v>1</v>
      </c>
      <c r="Q18" s="30" t="n">
        <f aca="false">G18*H18*I18*J18*K18*L18*M18*N18*O18</f>
        <v>97.8834</v>
      </c>
      <c r="R18" s="42" t="n">
        <v>118</v>
      </c>
      <c r="S18" s="30" t="n">
        <f aca="false">R18*P18</f>
        <v>118</v>
      </c>
      <c r="T18" s="34" t="n">
        <f aca="false">IFERROR(Q18/S18,0)</f>
        <v>0.829520338983051</v>
      </c>
      <c r="U18" s="30" t="n">
        <f aca="false">MAX(0,Q18-S18)</f>
        <v>0</v>
      </c>
      <c r="V18" s="43" t="n">
        <f aca="false">IFERROR(VLOOKUP(C18,'Girdi · Şubeler'!$A:$N,14,FALSE()),0.79)</f>
        <v>0.803</v>
      </c>
      <c r="W18" s="30" t="n">
        <f aca="false">MIN(Q18,S18)*V18</f>
        <v>78.6003702</v>
      </c>
      <c r="X18" s="26" t="n">
        <f aca="false">IFERROR(VLOOKUP(C18,'Girdi · Şubeler'!$A:$M,13,FALSE()),0)</f>
        <v>1484.74576271186</v>
      </c>
      <c r="Y18" s="44" t="n">
        <f aca="false">W18*X18</f>
        <v>116701.566602034</v>
      </c>
      <c r="Z18" s="43" t="n">
        <f aca="false">IFERROR(VLOOKUP(E18,Backtest!$A:$E,5,FALSE()),0.12)</f>
        <v>0.119296</v>
      </c>
      <c r="AA18" s="30" t="n">
        <f aca="false">Q18*(1+Z18)</f>
        <v>109.5604980864</v>
      </c>
      <c r="AB18" s="30" t="n">
        <f aca="false">Q18*(1-Z18)</f>
        <v>86.2063019136</v>
      </c>
    </row>
    <row r="19" customFormat="false" ht="15" hidden="false" customHeight="false" outlineLevel="0" collapsed="false">
      <c r="A19" s="37" t="s">
        <v>193</v>
      </c>
      <c r="B19" s="37" t="s">
        <v>151</v>
      </c>
      <c r="C19" s="37" t="s">
        <v>90</v>
      </c>
      <c r="D19" s="37" t="s">
        <v>91</v>
      </c>
      <c r="E19" s="37" t="s">
        <v>69</v>
      </c>
      <c r="F19" s="37" t="s">
        <v>87</v>
      </c>
      <c r="G19" s="38" t="n">
        <v>36</v>
      </c>
      <c r="H19" s="39" t="n">
        <v>1</v>
      </c>
      <c r="I19" s="39" t="n">
        <v>0.992</v>
      </c>
      <c r="J19" s="39" t="n">
        <v>1</v>
      </c>
      <c r="K19" s="39" t="n">
        <v>1</v>
      </c>
      <c r="L19" s="39" t="n">
        <v>1</v>
      </c>
      <c r="M19" s="39" t="n">
        <v>1.15</v>
      </c>
      <c r="N19" s="39" t="n">
        <v>1</v>
      </c>
      <c r="O19" s="39" t="n">
        <v>1</v>
      </c>
      <c r="P19" s="39" t="n">
        <v>0.97</v>
      </c>
      <c r="Q19" s="30" t="n">
        <f aca="false">G19*H19*I19*J19*K19*L19*M19*N19*O19</f>
        <v>41.0688</v>
      </c>
      <c r="R19" s="42" t="n">
        <v>52</v>
      </c>
      <c r="S19" s="30" t="n">
        <f aca="false">R19*P19</f>
        <v>50.44</v>
      </c>
      <c r="T19" s="34" t="n">
        <f aca="false">IFERROR(Q19/S19,0)</f>
        <v>0.81421094369548</v>
      </c>
      <c r="U19" s="30" t="n">
        <f aca="false">MAX(0,Q19-S19)</f>
        <v>0</v>
      </c>
      <c r="V19" s="43" t="n">
        <f aca="false">IFERROR(VLOOKUP(C19,'Girdi · Şubeler'!$A:$N,14,FALSE()),0.79)</f>
        <v>0.788</v>
      </c>
      <c r="W19" s="30" t="n">
        <f aca="false">MIN(Q19,S19)*V19</f>
        <v>32.3622144</v>
      </c>
      <c r="X19" s="26" t="n">
        <f aca="false">IFERROR(VLOOKUP(C19,'Girdi · Şubeler'!$A:$M,13,FALSE()),0)</f>
        <v>1459.61538461538</v>
      </c>
      <c r="Y19" s="44" t="n">
        <f aca="false">W19*X19</f>
        <v>47236.3860184616</v>
      </c>
      <c r="Z19" s="43" t="n">
        <f aca="false">IFERROR(VLOOKUP(E19,Backtest!$A:$E,5,FALSE()),0.12)</f>
        <v>0.118016</v>
      </c>
      <c r="AA19" s="30" t="n">
        <f aca="false">Q19*(1+Z19)</f>
        <v>45.9155755008</v>
      </c>
      <c r="AB19" s="30" t="n">
        <f aca="false">Q19*(1-Z19)</f>
        <v>36.2220244992</v>
      </c>
    </row>
    <row r="20" customFormat="false" ht="15" hidden="false" customHeight="false" outlineLevel="0" collapsed="false">
      <c r="A20" s="37" t="s">
        <v>195</v>
      </c>
      <c r="B20" s="37" t="s">
        <v>153</v>
      </c>
      <c r="C20" s="37" t="s">
        <v>90</v>
      </c>
      <c r="D20" s="37" t="s">
        <v>91</v>
      </c>
      <c r="E20" s="37" t="s">
        <v>69</v>
      </c>
      <c r="F20" s="37" t="s">
        <v>87</v>
      </c>
      <c r="G20" s="38" t="n">
        <v>36.5</v>
      </c>
      <c r="H20" s="39" t="n">
        <v>1.152</v>
      </c>
      <c r="I20" s="39" t="n">
        <v>1</v>
      </c>
      <c r="J20" s="39" t="n">
        <v>1</v>
      </c>
      <c r="K20" s="39" t="n">
        <v>1</v>
      </c>
      <c r="L20" s="39" t="n">
        <v>1</v>
      </c>
      <c r="M20" s="39" t="n">
        <v>1.15</v>
      </c>
      <c r="N20" s="39" t="n">
        <v>1</v>
      </c>
      <c r="O20" s="39" t="n">
        <v>1</v>
      </c>
      <c r="P20" s="39" t="n">
        <v>0.97</v>
      </c>
      <c r="Q20" s="30" t="n">
        <f aca="false">G20*H20*I20*J20*K20*L20*M20*N20*O20</f>
        <v>48.3552</v>
      </c>
      <c r="R20" s="42" t="n">
        <v>52</v>
      </c>
      <c r="S20" s="30" t="n">
        <f aca="false">R20*P20</f>
        <v>50.44</v>
      </c>
      <c r="T20" s="34" t="n">
        <f aca="false">IFERROR(Q20/S20,0)</f>
        <v>0.958667724028549</v>
      </c>
      <c r="U20" s="30" t="n">
        <f aca="false">MAX(0,Q20-S20)</f>
        <v>0</v>
      </c>
      <c r="V20" s="43" t="n">
        <f aca="false">IFERROR(VLOOKUP(C20,'Girdi · Şubeler'!$A:$N,14,FALSE()),0.79)</f>
        <v>0.788</v>
      </c>
      <c r="W20" s="30" t="n">
        <f aca="false">MIN(Q20,S20)*V20</f>
        <v>38.1038976</v>
      </c>
      <c r="X20" s="26" t="n">
        <f aca="false">IFERROR(VLOOKUP(C20,'Girdi · Şubeler'!$A:$M,13,FALSE()),0)</f>
        <v>1459.61538461538</v>
      </c>
      <c r="Y20" s="44" t="n">
        <f aca="false">W20*X20</f>
        <v>55617.0351507692</v>
      </c>
      <c r="Z20" s="43" t="n">
        <f aca="false">IFERROR(VLOOKUP(E20,Backtest!$A:$E,5,FALSE()),0.12)</f>
        <v>0.118016</v>
      </c>
      <c r="AA20" s="30" t="n">
        <f aca="false">Q20*(1+Z20)</f>
        <v>54.0618872832</v>
      </c>
      <c r="AB20" s="30" t="n">
        <f aca="false">Q20*(1-Z20)</f>
        <v>42.6485127168</v>
      </c>
    </row>
    <row r="21" customFormat="false" ht="15" hidden="false" customHeight="false" outlineLevel="0" collapsed="false">
      <c r="A21" s="37" t="s">
        <v>198</v>
      </c>
      <c r="B21" s="37" t="s">
        <v>155</v>
      </c>
      <c r="C21" s="37" t="s">
        <v>90</v>
      </c>
      <c r="D21" s="37" t="s">
        <v>91</v>
      </c>
      <c r="E21" s="37" t="s">
        <v>69</v>
      </c>
      <c r="F21" s="37" t="s">
        <v>87</v>
      </c>
      <c r="G21" s="38" t="n">
        <v>36.1</v>
      </c>
      <c r="H21" s="39" t="n">
        <v>1</v>
      </c>
      <c r="I21" s="39" t="n">
        <v>1</v>
      </c>
      <c r="J21" s="39" t="n">
        <v>1</v>
      </c>
      <c r="K21" s="39" t="n">
        <v>1</v>
      </c>
      <c r="L21" s="39" t="n">
        <v>1</v>
      </c>
      <c r="M21" s="39" t="n">
        <v>1.15</v>
      </c>
      <c r="N21" s="39" t="n">
        <v>1</v>
      </c>
      <c r="O21" s="39" t="n">
        <v>1</v>
      </c>
      <c r="P21" s="39" t="n">
        <v>1</v>
      </c>
      <c r="Q21" s="30" t="n">
        <f aca="false">G21*H21*I21*J21*K21*L21*M21*N21*O21</f>
        <v>41.515</v>
      </c>
      <c r="R21" s="42" t="n">
        <v>52</v>
      </c>
      <c r="S21" s="30" t="n">
        <f aca="false">R21*P21</f>
        <v>52</v>
      </c>
      <c r="T21" s="34" t="n">
        <f aca="false">IFERROR(Q21/S21,0)</f>
        <v>0.798365384615385</v>
      </c>
      <c r="U21" s="30" t="n">
        <f aca="false">MAX(0,Q21-S21)</f>
        <v>0</v>
      </c>
      <c r="V21" s="43" t="n">
        <f aca="false">IFERROR(VLOOKUP(C21,'Girdi · Şubeler'!$A:$N,14,FALSE()),0.79)</f>
        <v>0.788</v>
      </c>
      <c r="W21" s="30" t="n">
        <f aca="false">MIN(Q21,S21)*V21</f>
        <v>32.71382</v>
      </c>
      <c r="X21" s="26" t="n">
        <f aca="false">IFERROR(VLOOKUP(C21,'Girdi · Şubeler'!$A:$M,13,FALSE()),0)</f>
        <v>1459.61538461538</v>
      </c>
      <c r="Y21" s="44" t="n">
        <f aca="false">W21*X21</f>
        <v>47749.5949615385</v>
      </c>
      <c r="Z21" s="43" t="n">
        <f aca="false">IFERROR(VLOOKUP(E21,Backtest!$A:$E,5,FALSE()),0.12)</f>
        <v>0.118016</v>
      </c>
      <c r="AA21" s="30" t="n">
        <f aca="false">Q21*(1+Z21)</f>
        <v>46.41443424</v>
      </c>
      <c r="AB21" s="30" t="n">
        <f aca="false">Q21*(1-Z21)</f>
        <v>36.61556576</v>
      </c>
    </row>
    <row r="22" customFormat="false" ht="15" hidden="false" customHeight="false" outlineLevel="0" collapsed="false">
      <c r="A22" s="37" t="s">
        <v>201</v>
      </c>
      <c r="B22" s="37" t="s">
        <v>157</v>
      </c>
      <c r="C22" s="37" t="s">
        <v>90</v>
      </c>
      <c r="D22" s="37" t="s">
        <v>91</v>
      </c>
      <c r="E22" s="37" t="s">
        <v>69</v>
      </c>
      <c r="F22" s="37" t="s">
        <v>87</v>
      </c>
      <c r="G22" s="38" t="n">
        <v>48.4</v>
      </c>
      <c r="H22" s="39" t="n">
        <v>1</v>
      </c>
      <c r="I22" s="39" t="n">
        <v>1</v>
      </c>
      <c r="J22" s="39" t="n">
        <v>1</v>
      </c>
      <c r="K22" s="39" t="n">
        <v>1</v>
      </c>
      <c r="L22" s="39" t="n">
        <v>1</v>
      </c>
      <c r="M22" s="39" t="n">
        <v>1.15</v>
      </c>
      <c r="N22" s="39" t="n">
        <v>1</v>
      </c>
      <c r="O22" s="39" t="n">
        <v>1</v>
      </c>
      <c r="P22" s="39" t="n">
        <v>1</v>
      </c>
      <c r="Q22" s="30" t="n">
        <f aca="false">G22*H22*I22*J22*K22*L22*M22*N22*O22</f>
        <v>55.66</v>
      </c>
      <c r="R22" s="42" t="n">
        <v>52</v>
      </c>
      <c r="S22" s="30" t="n">
        <f aca="false">R22*P22</f>
        <v>52</v>
      </c>
      <c r="T22" s="34" t="n">
        <f aca="false">IFERROR(Q22/S22,0)</f>
        <v>1.07038461538462</v>
      </c>
      <c r="U22" s="30" t="n">
        <f aca="false">MAX(0,Q22-S22)</f>
        <v>3.66</v>
      </c>
      <c r="V22" s="43" t="n">
        <f aca="false">IFERROR(VLOOKUP(C22,'Girdi · Şubeler'!$A:$N,14,FALSE()),0.79)</f>
        <v>0.788</v>
      </c>
      <c r="W22" s="30" t="n">
        <f aca="false">MIN(Q22,S22)*V22</f>
        <v>40.976</v>
      </c>
      <c r="X22" s="26" t="n">
        <f aca="false">IFERROR(VLOOKUP(C22,'Girdi · Şubeler'!$A:$M,13,FALSE()),0)</f>
        <v>1459.61538461538</v>
      </c>
      <c r="Y22" s="44" t="n">
        <f aca="false">W22*X22</f>
        <v>59809.2</v>
      </c>
      <c r="Z22" s="43" t="n">
        <f aca="false">IFERROR(VLOOKUP(E22,Backtest!$A:$E,5,FALSE()),0.12)</f>
        <v>0.118016</v>
      </c>
      <c r="AA22" s="30" t="n">
        <f aca="false">Q22*(1+Z22)</f>
        <v>62.22877056</v>
      </c>
      <c r="AB22" s="30" t="n">
        <f aca="false">Q22*(1-Z22)</f>
        <v>49.09122944</v>
      </c>
    </row>
    <row r="23" customFormat="false" ht="15" hidden="false" customHeight="false" outlineLevel="0" collapsed="false">
      <c r="A23" s="37" t="s">
        <v>204</v>
      </c>
      <c r="B23" s="37" t="s">
        <v>159</v>
      </c>
      <c r="C23" s="37" t="s">
        <v>90</v>
      </c>
      <c r="D23" s="37" t="s">
        <v>91</v>
      </c>
      <c r="E23" s="37" t="s">
        <v>69</v>
      </c>
      <c r="F23" s="37" t="s">
        <v>87</v>
      </c>
      <c r="G23" s="38" t="n">
        <v>49.5</v>
      </c>
      <c r="H23" s="39" t="n">
        <v>1</v>
      </c>
      <c r="I23" s="39" t="n">
        <v>1</v>
      </c>
      <c r="J23" s="39" t="n">
        <v>1</v>
      </c>
      <c r="K23" s="39" t="n">
        <v>1</v>
      </c>
      <c r="L23" s="39" t="n">
        <v>1</v>
      </c>
      <c r="M23" s="39" t="n">
        <v>1.15</v>
      </c>
      <c r="N23" s="39" t="n">
        <v>1</v>
      </c>
      <c r="O23" s="39" t="n">
        <v>1</v>
      </c>
      <c r="P23" s="39" t="n">
        <v>1</v>
      </c>
      <c r="Q23" s="30" t="n">
        <f aca="false">G23*H23*I23*J23*K23*L23*M23*N23*O23</f>
        <v>56.925</v>
      </c>
      <c r="R23" s="42" t="n">
        <v>52</v>
      </c>
      <c r="S23" s="30" t="n">
        <f aca="false">R23*P23</f>
        <v>52</v>
      </c>
      <c r="T23" s="34" t="n">
        <f aca="false">IFERROR(Q23/S23,0)</f>
        <v>1.09471153846154</v>
      </c>
      <c r="U23" s="30" t="n">
        <f aca="false">MAX(0,Q23-S23)</f>
        <v>4.925</v>
      </c>
      <c r="V23" s="43" t="n">
        <f aca="false">IFERROR(VLOOKUP(C23,'Girdi · Şubeler'!$A:$N,14,FALSE()),0.79)</f>
        <v>0.788</v>
      </c>
      <c r="W23" s="30" t="n">
        <f aca="false">MIN(Q23,S23)*V23</f>
        <v>40.976</v>
      </c>
      <c r="X23" s="26" t="n">
        <f aca="false">IFERROR(VLOOKUP(C23,'Girdi · Şubeler'!$A:$M,13,FALSE()),0)</f>
        <v>1459.61538461538</v>
      </c>
      <c r="Y23" s="44" t="n">
        <f aca="false">W23*X23</f>
        <v>59809.2</v>
      </c>
      <c r="Z23" s="43" t="n">
        <f aca="false">IFERROR(VLOOKUP(E23,Backtest!$A:$E,5,FALSE()),0.12)</f>
        <v>0.118016</v>
      </c>
      <c r="AA23" s="30" t="n">
        <f aca="false">Q23*(1+Z23)</f>
        <v>63.6430608</v>
      </c>
      <c r="AB23" s="30" t="n">
        <f aca="false">Q23*(1-Z23)</f>
        <v>50.2069392</v>
      </c>
    </row>
    <row r="24" customFormat="false" ht="15" hidden="false" customHeight="false" outlineLevel="0" collapsed="false">
      <c r="A24" s="37" t="s">
        <v>207</v>
      </c>
      <c r="B24" s="37" t="s">
        <v>161</v>
      </c>
      <c r="C24" s="37" t="s">
        <v>90</v>
      </c>
      <c r="D24" s="37" t="s">
        <v>91</v>
      </c>
      <c r="E24" s="37" t="s">
        <v>69</v>
      </c>
      <c r="F24" s="37" t="s">
        <v>87</v>
      </c>
      <c r="G24" s="38" t="n">
        <v>41.8</v>
      </c>
      <c r="H24" s="39" t="n">
        <v>1</v>
      </c>
      <c r="I24" s="39" t="n">
        <v>1</v>
      </c>
      <c r="J24" s="39" t="n">
        <v>1</v>
      </c>
      <c r="K24" s="39" t="n">
        <v>1</v>
      </c>
      <c r="L24" s="39" t="n">
        <v>1</v>
      </c>
      <c r="M24" s="39" t="n">
        <v>1.15</v>
      </c>
      <c r="N24" s="39" t="n">
        <v>1</v>
      </c>
      <c r="O24" s="39" t="n">
        <v>1</v>
      </c>
      <c r="P24" s="39" t="n">
        <v>1</v>
      </c>
      <c r="Q24" s="30" t="n">
        <f aca="false">G24*H24*I24*J24*K24*L24*M24*N24*O24</f>
        <v>48.07</v>
      </c>
      <c r="R24" s="42" t="n">
        <v>52</v>
      </c>
      <c r="S24" s="30" t="n">
        <f aca="false">R24*P24</f>
        <v>52</v>
      </c>
      <c r="T24" s="34" t="n">
        <f aca="false">IFERROR(Q24/S24,0)</f>
        <v>0.924423076923077</v>
      </c>
      <c r="U24" s="30" t="n">
        <f aca="false">MAX(0,Q24-S24)</f>
        <v>0</v>
      </c>
      <c r="V24" s="43" t="n">
        <f aca="false">IFERROR(VLOOKUP(C24,'Girdi · Şubeler'!$A:$N,14,FALSE()),0.79)</f>
        <v>0.788</v>
      </c>
      <c r="W24" s="30" t="n">
        <f aca="false">MIN(Q24,S24)*V24</f>
        <v>37.87916</v>
      </c>
      <c r="X24" s="26" t="n">
        <f aca="false">IFERROR(VLOOKUP(C24,'Girdi · Şubeler'!$A:$M,13,FALSE()),0)</f>
        <v>1459.61538461538</v>
      </c>
      <c r="Y24" s="44" t="n">
        <f aca="false">W24*X24</f>
        <v>55289.0046923077</v>
      </c>
      <c r="Z24" s="43" t="n">
        <f aca="false">IFERROR(VLOOKUP(E24,Backtest!$A:$E,5,FALSE()),0.12)</f>
        <v>0.118016</v>
      </c>
      <c r="AA24" s="30" t="n">
        <f aca="false">Q24*(1+Z24)</f>
        <v>53.74302912</v>
      </c>
      <c r="AB24" s="30" t="n">
        <f aca="false">Q24*(1-Z24)</f>
        <v>42.39697088</v>
      </c>
    </row>
    <row r="25" customFormat="false" ht="15" hidden="false" customHeight="false" outlineLevel="0" collapsed="false">
      <c r="A25" s="37" t="s">
        <v>228</v>
      </c>
      <c r="B25" s="37" t="s">
        <v>149</v>
      </c>
      <c r="C25" s="37" t="s">
        <v>90</v>
      </c>
      <c r="D25" s="37" t="s">
        <v>91</v>
      </c>
      <c r="E25" s="37" t="s">
        <v>69</v>
      </c>
      <c r="F25" s="37" t="s">
        <v>87</v>
      </c>
      <c r="G25" s="38" t="n">
        <v>36.4</v>
      </c>
      <c r="H25" s="39" t="n">
        <v>1</v>
      </c>
      <c r="I25" s="39" t="n">
        <v>1</v>
      </c>
      <c r="J25" s="39" t="n">
        <v>1</v>
      </c>
      <c r="K25" s="39" t="n">
        <v>1</v>
      </c>
      <c r="L25" s="39" t="n">
        <v>1</v>
      </c>
      <c r="M25" s="39" t="n">
        <v>1.15</v>
      </c>
      <c r="N25" s="39" t="n">
        <v>1</v>
      </c>
      <c r="O25" s="39" t="n">
        <v>1</v>
      </c>
      <c r="P25" s="39" t="n">
        <v>1</v>
      </c>
      <c r="Q25" s="30" t="n">
        <f aca="false">G25*H25*I25*J25*K25*L25*M25*N25*O25</f>
        <v>41.86</v>
      </c>
      <c r="R25" s="42" t="n">
        <v>52</v>
      </c>
      <c r="S25" s="30" t="n">
        <f aca="false">R25*P25</f>
        <v>52</v>
      </c>
      <c r="T25" s="34" t="n">
        <f aca="false">IFERROR(Q25/S25,0)</f>
        <v>0.805</v>
      </c>
      <c r="U25" s="30" t="n">
        <f aca="false">MAX(0,Q25-S25)</f>
        <v>0</v>
      </c>
      <c r="V25" s="43" t="n">
        <f aca="false">IFERROR(VLOOKUP(C25,'Girdi · Şubeler'!$A:$N,14,FALSE()),0.79)</f>
        <v>0.788</v>
      </c>
      <c r="W25" s="30" t="n">
        <f aca="false">MIN(Q25,S25)*V25</f>
        <v>32.98568</v>
      </c>
      <c r="X25" s="26" t="n">
        <f aca="false">IFERROR(VLOOKUP(C25,'Girdi · Şubeler'!$A:$M,13,FALSE()),0)</f>
        <v>1459.61538461538</v>
      </c>
      <c r="Y25" s="44" t="n">
        <f aca="false">W25*X25</f>
        <v>48146.406</v>
      </c>
      <c r="Z25" s="43" t="n">
        <f aca="false">IFERROR(VLOOKUP(E25,Backtest!$A:$E,5,FALSE()),0.12)</f>
        <v>0.118016</v>
      </c>
      <c r="AA25" s="30" t="n">
        <f aca="false">Q25*(1+Z25)</f>
        <v>46.80014976</v>
      </c>
      <c r="AB25" s="30" t="n">
        <f aca="false">Q25*(1-Z25)</f>
        <v>36.91985024</v>
      </c>
    </row>
    <row r="26" customFormat="false" ht="15" hidden="false" customHeight="false" outlineLevel="0" collapsed="false">
      <c r="A26" s="37" t="s">
        <v>193</v>
      </c>
      <c r="B26" s="37" t="s">
        <v>151</v>
      </c>
      <c r="C26" s="37" t="s">
        <v>92</v>
      </c>
      <c r="D26" s="37" t="s">
        <v>93</v>
      </c>
      <c r="E26" s="37" t="s">
        <v>69</v>
      </c>
      <c r="F26" s="37" t="s">
        <v>87</v>
      </c>
      <c r="G26" s="38" t="n">
        <v>35.5</v>
      </c>
      <c r="H26" s="39" t="n">
        <v>1</v>
      </c>
      <c r="I26" s="39" t="n">
        <v>0.992</v>
      </c>
      <c r="J26" s="39" t="n">
        <v>1</v>
      </c>
      <c r="K26" s="39" t="n">
        <v>1</v>
      </c>
      <c r="L26" s="39" t="n">
        <v>1</v>
      </c>
      <c r="M26" s="39" t="n">
        <v>1.15</v>
      </c>
      <c r="N26" s="39" t="n">
        <v>1</v>
      </c>
      <c r="O26" s="39" t="n">
        <v>1</v>
      </c>
      <c r="P26" s="39" t="n">
        <v>0.97</v>
      </c>
      <c r="Q26" s="30" t="n">
        <f aca="false">G26*H26*I26*J26*K26*L26*M26*N26*O26</f>
        <v>40.4984</v>
      </c>
      <c r="R26" s="42" t="n">
        <v>55</v>
      </c>
      <c r="S26" s="30" t="n">
        <f aca="false">R26*P26</f>
        <v>53.35</v>
      </c>
      <c r="T26" s="34" t="n">
        <f aca="false">IFERROR(Q26/S26,0)</f>
        <v>0.759107778819119</v>
      </c>
      <c r="U26" s="30" t="n">
        <f aca="false">MAX(0,Q26-S26)</f>
        <v>0</v>
      </c>
      <c r="V26" s="43" t="n">
        <f aca="false">IFERROR(VLOOKUP(C26,'Girdi · Şubeler'!$A:$N,14,FALSE()),0.79)</f>
        <v>0.788</v>
      </c>
      <c r="W26" s="30" t="n">
        <f aca="false">MIN(Q26,S26)*V26</f>
        <v>31.9127392</v>
      </c>
      <c r="X26" s="26" t="n">
        <f aca="false">IFERROR(VLOOKUP(C26,'Girdi · Şubeler'!$A:$M,13,FALSE()),0)</f>
        <v>1476.36363636364</v>
      </c>
      <c r="Y26" s="44" t="n">
        <f aca="false">W26*X26</f>
        <v>47114.8076916364</v>
      </c>
      <c r="Z26" s="43" t="n">
        <f aca="false">IFERROR(VLOOKUP(E26,Backtest!$A:$E,5,FALSE()),0.12)</f>
        <v>0.118016</v>
      </c>
      <c r="AA26" s="30" t="n">
        <f aca="false">Q26*(1+Z26)</f>
        <v>45.2778591744</v>
      </c>
      <c r="AB26" s="30" t="n">
        <f aca="false">Q26*(1-Z26)</f>
        <v>35.7189408256</v>
      </c>
    </row>
    <row r="27" customFormat="false" ht="15" hidden="false" customHeight="false" outlineLevel="0" collapsed="false">
      <c r="A27" s="37" t="s">
        <v>195</v>
      </c>
      <c r="B27" s="37" t="s">
        <v>153</v>
      </c>
      <c r="C27" s="37" t="s">
        <v>92</v>
      </c>
      <c r="D27" s="37" t="s">
        <v>93</v>
      </c>
      <c r="E27" s="37" t="s">
        <v>69</v>
      </c>
      <c r="F27" s="37" t="s">
        <v>87</v>
      </c>
      <c r="G27" s="38" t="n">
        <v>35.2</v>
      </c>
      <c r="H27" s="39" t="n">
        <v>1.152</v>
      </c>
      <c r="I27" s="39" t="n">
        <v>1</v>
      </c>
      <c r="J27" s="39" t="n">
        <v>1</v>
      </c>
      <c r="K27" s="39" t="n">
        <v>1</v>
      </c>
      <c r="L27" s="39" t="n">
        <v>1</v>
      </c>
      <c r="M27" s="39" t="n">
        <v>1.15</v>
      </c>
      <c r="N27" s="39" t="n">
        <v>1</v>
      </c>
      <c r="O27" s="39" t="n">
        <v>1</v>
      </c>
      <c r="P27" s="39" t="n">
        <v>0.97</v>
      </c>
      <c r="Q27" s="30" t="n">
        <f aca="false">G27*H27*I27*J27*K27*L27*M27*N27*O27</f>
        <v>46.63296</v>
      </c>
      <c r="R27" s="42" t="n">
        <v>55</v>
      </c>
      <c r="S27" s="30" t="n">
        <f aca="false">R27*P27</f>
        <v>53.35</v>
      </c>
      <c r="T27" s="34" t="n">
        <f aca="false">IFERROR(Q27/S27,0)</f>
        <v>0.874094845360825</v>
      </c>
      <c r="U27" s="30" t="n">
        <f aca="false">MAX(0,Q27-S27)</f>
        <v>0</v>
      </c>
      <c r="V27" s="43" t="n">
        <f aca="false">IFERROR(VLOOKUP(C27,'Girdi · Şubeler'!$A:$N,14,FALSE()),0.79)</f>
        <v>0.788</v>
      </c>
      <c r="W27" s="30" t="n">
        <f aca="false">MIN(Q27,S27)*V27</f>
        <v>36.74677248</v>
      </c>
      <c r="X27" s="26" t="n">
        <f aca="false">IFERROR(VLOOKUP(C27,'Girdi · Şubeler'!$A:$M,13,FALSE()),0)</f>
        <v>1476.36363636364</v>
      </c>
      <c r="Y27" s="44" t="n">
        <f aca="false">W27*X27</f>
        <v>54251.5986432</v>
      </c>
      <c r="Z27" s="43" t="n">
        <f aca="false">IFERROR(VLOOKUP(E27,Backtest!$A:$E,5,FALSE()),0.12)</f>
        <v>0.118016</v>
      </c>
      <c r="AA27" s="30" t="n">
        <f aca="false">Q27*(1+Z27)</f>
        <v>52.13639540736</v>
      </c>
      <c r="AB27" s="30" t="n">
        <f aca="false">Q27*(1-Z27)</f>
        <v>41.12952459264</v>
      </c>
    </row>
    <row r="28" customFormat="false" ht="15" hidden="false" customHeight="false" outlineLevel="0" collapsed="false">
      <c r="A28" s="37" t="s">
        <v>198</v>
      </c>
      <c r="B28" s="37" t="s">
        <v>155</v>
      </c>
      <c r="C28" s="37" t="s">
        <v>92</v>
      </c>
      <c r="D28" s="37" t="s">
        <v>93</v>
      </c>
      <c r="E28" s="37" t="s">
        <v>69</v>
      </c>
      <c r="F28" s="37" t="s">
        <v>87</v>
      </c>
      <c r="G28" s="38" t="n">
        <v>35.4</v>
      </c>
      <c r="H28" s="39" t="n">
        <v>1</v>
      </c>
      <c r="I28" s="39" t="n">
        <v>1</v>
      </c>
      <c r="J28" s="39" t="n">
        <v>1</v>
      </c>
      <c r="K28" s="39" t="n">
        <v>1</v>
      </c>
      <c r="L28" s="39" t="n">
        <v>1</v>
      </c>
      <c r="M28" s="39" t="n">
        <v>1.15</v>
      </c>
      <c r="N28" s="39" t="n">
        <v>1</v>
      </c>
      <c r="O28" s="39" t="n">
        <v>1</v>
      </c>
      <c r="P28" s="39" t="n">
        <v>1</v>
      </c>
      <c r="Q28" s="30" t="n">
        <f aca="false">G28*H28*I28*J28*K28*L28*M28*N28*O28</f>
        <v>40.71</v>
      </c>
      <c r="R28" s="42" t="n">
        <v>55</v>
      </c>
      <c r="S28" s="30" t="n">
        <f aca="false">R28*P28</f>
        <v>55</v>
      </c>
      <c r="T28" s="34" t="n">
        <f aca="false">IFERROR(Q28/S28,0)</f>
        <v>0.740181818181818</v>
      </c>
      <c r="U28" s="30" t="n">
        <f aca="false">MAX(0,Q28-S28)</f>
        <v>0</v>
      </c>
      <c r="V28" s="43" t="n">
        <f aca="false">IFERROR(VLOOKUP(C28,'Girdi · Şubeler'!$A:$N,14,FALSE()),0.79)</f>
        <v>0.788</v>
      </c>
      <c r="W28" s="30" t="n">
        <f aca="false">MIN(Q28,S28)*V28</f>
        <v>32.07948</v>
      </c>
      <c r="X28" s="26" t="n">
        <f aca="false">IFERROR(VLOOKUP(C28,'Girdi · Şubeler'!$A:$M,13,FALSE()),0)</f>
        <v>1476.36363636364</v>
      </c>
      <c r="Y28" s="44" t="n">
        <f aca="false">W28*X28</f>
        <v>47360.9777454545</v>
      </c>
      <c r="Z28" s="43" t="n">
        <f aca="false">IFERROR(VLOOKUP(E28,Backtest!$A:$E,5,FALSE()),0.12)</f>
        <v>0.118016</v>
      </c>
      <c r="AA28" s="30" t="n">
        <f aca="false">Q28*(1+Z28)</f>
        <v>45.51443136</v>
      </c>
      <c r="AB28" s="30" t="n">
        <f aca="false">Q28*(1-Z28)</f>
        <v>35.90556864</v>
      </c>
    </row>
    <row r="29" customFormat="false" ht="15" hidden="false" customHeight="false" outlineLevel="0" collapsed="false">
      <c r="A29" s="37" t="s">
        <v>201</v>
      </c>
      <c r="B29" s="37" t="s">
        <v>157</v>
      </c>
      <c r="C29" s="37" t="s">
        <v>92</v>
      </c>
      <c r="D29" s="37" t="s">
        <v>93</v>
      </c>
      <c r="E29" s="37" t="s">
        <v>69</v>
      </c>
      <c r="F29" s="37" t="s">
        <v>87</v>
      </c>
      <c r="G29" s="38" t="n">
        <v>48.8</v>
      </c>
      <c r="H29" s="39" t="n">
        <v>1</v>
      </c>
      <c r="I29" s="39" t="n">
        <v>1</v>
      </c>
      <c r="J29" s="39" t="n">
        <v>1</v>
      </c>
      <c r="K29" s="39" t="n">
        <v>1</v>
      </c>
      <c r="L29" s="39" t="n">
        <v>1</v>
      </c>
      <c r="M29" s="39" t="n">
        <v>1.15</v>
      </c>
      <c r="N29" s="39" t="n">
        <v>1</v>
      </c>
      <c r="O29" s="39" t="n">
        <v>1</v>
      </c>
      <c r="P29" s="39" t="n">
        <v>1</v>
      </c>
      <c r="Q29" s="30" t="n">
        <f aca="false">G29*H29*I29*J29*K29*L29*M29*N29*O29</f>
        <v>56.12</v>
      </c>
      <c r="R29" s="42" t="n">
        <v>55</v>
      </c>
      <c r="S29" s="30" t="n">
        <f aca="false">R29*P29</f>
        <v>55</v>
      </c>
      <c r="T29" s="34" t="n">
        <f aca="false">IFERROR(Q29/S29,0)</f>
        <v>1.02036363636364</v>
      </c>
      <c r="U29" s="30" t="n">
        <f aca="false">MAX(0,Q29-S29)</f>
        <v>1.11999999999999</v>
      </c>
      <c r="V29" s="43" t="n">
        <f aca="false">IFERROR(VLOOKUP(C29,'Girdi · Şubeler'!$A:$N,14,FALSE()),0.79)</f>
        <v>0.788</v>
      </c>
      <c r="W29" s="30" t="n">
        <f aca="false">MIN(Q29,S29)*V29</f>
        <v>43.34</v>
      </c>
      <c r="X29" s="26" t="n">
        <f aca="false">IFERROR(VLOOKUP(C29,'Girdi · Şubeler'!$A:$M,13,FALSE()),0)</f>
        <v>1476.36363636364</v>
      </c>
      <c r="Y29" s="44" t="n">
        <f aca="false">W29*X29</f>
        <v>63985.6</v>
      </c>
      <c r="Z29" s="43" t="n">
        <f aca="false">IFERROR(VLOOKUP(E29,Backtest!$A:$E,5,FALSE()),0.12)</f>
        <v>0.118016</v>
      </c>
      <c r="AA29" s="30" t="n">
        <f aca="false">Q29*(1+Z29)</f>
        <v>62.74305792</v>
      </c>
      <c r="AB29" s="30" t="n">
        <f aca="false">Q29*(1-Z29)</f>
        <v>49.49694208</v>
      </c>
    </row>
    <row r="30" customFormat="false" ht="15" hidden="false" customHeight="false" outlineLevel="0" collapsed="false">
      <c r="A30" s="37" t="s">
        <v>204</v>
      </c>
      <c r="B30" s="37" t="s">
        <v>159</v>
      </c>
      <c r="C30" s="37" t="s">
        <v>92</v>
      </c>
      <c r="D30" s="37" t="s">
        <v>93</v>
      </c>
      <c r="E30" s="37" t="s">
        <v>69</v>
      </c>
      <c r="F30" s="37" t="s">
        <v>87</v>
      </c>
      <c r="G30" s="38" t="n">
        <v>48.2</v>
      </c>
      <c r="H30" s="39" t="n">
        <v>1</v>
      </c>
      <c r="I30" s="39" t="n">
        <v>1</v>
      </c>
      <c r="J30" s="39" t="n">
        <v>1</v>
      </c>
      <c r="K30" s="39" t="n">
        <v>1</v>
      </c>
      <c r="L30" s="39" t="n">
        <v>1</v>
      </c>
      <c r="M30" s="39" t="n">
        <v>1.15</v>
      </c>
      <c r="N30" s="39" t="n">
        <v>1</v>
      </c>
      <c r="O30" s="39" t="n">
        <v>1</v>
      </c>
      <c r="P30" s="39" t="n">
        <v>1</v>
      </c>
      <c r="Q30" s="30" t="n">
        <f aca="false">G30*H30*I30*J30*K30*L30*M30*N30*O30</f>
        <v>55.43</v>
      </c>
      <c r="R30" s="42" t="n">
        <v>55</v>
      </c>
      <c r="S30" s="30" t="n">
        <f aca="false">R30*P30</f>
        <v>55</v>
      </c>
      <c r="T30" s="34" t="n">
        <f aca="false">IFERROR(Q30/S30,0)</f>
        <v>1.00781818181818</v>
      </c>
      <c r="U30" s="30" t="n">
        <f aca="false">MAX(0,Q30-S30)</f>
        <v>0.43</v>
      </c>
      <c r="V30" s="43" t="n">
        <f aca="false">IFERROR(VLOOKUP(C30,'Girdi · Şubeler'!$A:$N,14,FALSE()),0.79)</f>
        <v>0.788</v>
      </c>
      <c r="W30" s="30" t="n">
        <f aca="false">MIN(Q30,S30)*V30</f>
        <v>43.34</v>
      </c>
      <c r="X30" s="26" t="n">
        <f aca="false">IFERROR(VLOOKUP(C30,'Girdi · Şubeler'!$A:$M,13,FALSE()),0)</f>
        <v>1476.36363636364</v>
      </c>
      <c r="Y30" s="44" t="n">
        <f aca="false">W30*X30</f>
        <v>63985.6</v>
      </c>
      <c r="Z30" s="43" t="n">
        <f aca="false">IFERROR(VLOOKUP(E30,Backtest!$A:$E,5,FALSE()),0.12)</f>
        <v>0.118016</v>
      </c>
      <c r="AA30" s="30" t="n">
        <f aca="false">Q30*(1+Z30)</f>
        <v>61.97162688</v>
      </c>
      <c r="AB30" s="30" t="n">
        <f aca="false">Q30*(1-Z30)</f>
        <v>48.88837312</v>
      </c>
    </row>
    <row r="31" customFormat="false" ht="15" hidden="false" customHeight="false" outlineLevel="0" collapsed="false">
      <c r="A31" s="37" t="s">
        <v>207</v>
      </c>
      <c r="B31" s="37" t="s">
        <v>161</v>
      </c>
      <c r="C31" s="37" t="s">
        <v>92</v>
      </c>
      <c r="D31" s="37" t="s">
        <v>93</v>
      </c>
      <c r="E31" s="37" t="s">
        <v>69</v>
      </c>
      <c r="F31" s="37" t="s">
        <v>87</v>
      </c>
      <c r="G31" s="38" t="n">
        <v>40.9</v>
      </c>
      <c r="H31" s="39" t="n">
        <v>1</v>
      </c>
      <c r="I31" s="39" t="n">
        <v>1</v>
      </c>
      <c r="J31" s="39" t="n">
        <v>1</v>
      </c>
      <c r="K31" s="39" t="n">
        <v>1</v>
      </c>
      <c r="L31" s="39" t="n">
        <v>1</v>
      </c>
      <c r="M31" s="39" t="n">
        <v>1.15</v>
      </c>
      <c r="N31" s="39" t="n">
        <v>1</v>
      </c>
      <c r="O31" s="39" t="n">
        <v>1</v>
      </c>
      <c r="P31" s="39" t="n">
        <v>1</v>
      </c>
      <c r="Q31" s="30" t="n">
        <f aca="false">G31*H31*I31*J31*K31*L31*M31*N31*O31</f>
        <v>47.035</v>
      </c>
      <c r="R31" s="42" t="n">
        <v>55</v>
      </c>
      <c r="S31" s="30" t="n">
        <f aca="false">R31*P31</f>
        <v>55</v>
      </c>
      <c r="T31" s="34" t="n">
        <f aca="false">IFERROR(Q31/S31,0)</f>
        <v>0.855181818181818</v>
      </c>
      <c r="U31" s="30" t="n">
        <f aca="false">MAX(0,Q31-S31)</f>
        <v>0</v>
      </c>
      <c r="V31" s="43" t="n">
        <f aca="false">IFERROR(VLOOKUP(C31,'Girdi · Şubeler'!$A:$N,14,FALSE()),0.79)</f>
        <v>0.788</v>
      </c>
      <c r="W31" s="30" t="n">
        <f aca="false">MIN(Q31,S31)*V31</f>
        <v>37.06358</v>
      </c>
      <c r="X31" s="26" t="n">
        <f aca="false">IFERROR(VLOOKUP(C31,'Girdi · Şubeler'!$A:$M,13,FALSE()),0)</f>
        <v>1476.36363636364</v>
      </c>
      <c r="Y31" s="44" t="n">
        <f aca="false">W31*X31</f>
        <v>54719.3217454545</v>
      </c>
      <c r="Z31" s="43" t="n">
        <f aca="false">IFERROR(VLOOKUP(E31,Backtest!$A:$E,5,FALSE()),0.12)</f>
        <v>0.118016</v>
      </c>
      <c r="AA31" s="30" t="n">
        <f aca="false">Q31*(1+Z31)</f>
        <v>52.58588256</v>
      </c>
      <c r="AB31" s="30" t="n">
        <f aca="false">Q31*(1-Z31)</f>
        <v>41.48411744</v>
      </c>
    </row>
    <row r="32" customFormat="false" ht="15" hidden="false" customHeight="false" outlineLevel="0" collapsed="false">
      <c r="A32" s="37" t="s">
        <v>228</v>
      </c>
      <c r="B32" s="37" t="s">
        <v>149</v>
      </c>
      <c r="C32" s="37" t="s">
        <v>92</v>
      </c>
      <c r="D32" s="37" t="s">
        <v>93</v>
      </c>
      <c r="E32" s="37" t="s">
        <v>69</v>
      </c>
      <c r="F32" s="37" t="s">
        <v>87</v>
      </c>
      <c r="G32" s="38" t="n">
        <v>34.7</v>
      </c>
      <c r="H32" s="39" t="n">
        <v>1</v>
      </c>
      <c r="I32" s="39" t="n">
        <v>1</v>
      </c>
      <c r="J32" s="39" t="n">
        <v>1</v>
      </c>
      <c r="K32" s="39" t="n">
        <v>1</v>
      </c>
      <c r="L32" s="39" t="n">
        <v>1</v>
      </c>
      <c r="M32" s="39" t="n">
        <v>1.15</v>
      </c>
      <c r="N32" s="39" t="n">
        <v>1</v>
      </c>
      <c r="O32" s="39" t="n">
        <v>1</v>
      </c>
      <c r="P32" s="39" t="n">
        <v>1</v>
      </c>
      <c r="Q32" s="30" t="n">
        <f aca="false">G32*H32*I32*J32*K32*L32*M32*N32*O32</f>
        <v>39.905</v>
      </c>
      <c r="R32" s="42" t="n">
        <v>55</v>
      </c>
      <c r="S32" s="30" t="n">
        <f aca="false">R32*P32</f>
        <v>55</v>
      </c>
      <c r="T32" s="34" t="n">
        <f aca="false">IFERROR(Q32/S32,0)</f>
        <v>0.725545454545455</v>
      </c>
      <c r="U32" s="30" t="n">
        <f aca="false">MAX(0,Q32-S32)</f>
        <v>0</v>
      </c>
      <c r="V32" s="43" t="n">
        <f aca="false">IFERROR(VLOOKUP(C32,'Girdi · Şubeler'!$A:$N,14,FALSE()),0.79)</f>
        <v>0.788</v>
      </c>
      <c r="W32" s="30" t="n">
        <f aca="false">MIN(Q32,S32)*V32</f>
        <v>31.44514</v>
      </c>
      <c r="X32" s="26" t="n">
        <f aca="false">IFERROR(VLOOKUP(C32,'Girdi · Şubeler'!$A:$M,13,FALSE()),0)</f>
        <v>1476.36363636364</v>
      </c>
      <c r="Y32" s="44" t="n">
        <f aca="false">W32*X32</f>
        <v>46424.4612363636</v>
      </c>
      <c r="Z32" s="43" t="n">
        <f aca="false">IFERROR(VLOOKUP(E32,Backtest!$A:$E,5,FALSE()),0.12)</f>
        <v>0.118016</v>
      </c>
      <c r="AA32" s="30" t="n">
        <f aca="false">Q32*(1+Z32)</f>
        <v>44.61442848</v>
      </c>
      <c r="AB32" s="30" t="n">
        <f aca="false">Q32*(1-Z32)</f>
        <v>35.19557152</v>
      </c>
    </row>
    <row r="33" customFormat="false" ht="15" hidden="false" customHeight="false" outlineLevel="0" collapsed="false">
      <c r="A33" s="37" t="s">
        <v>193</v>
      </c>
      <c r="B33" s="37" t="s">
        <v>151</v>
      </c>
      <c r="C33" s="37" t="s">
        <v>94</v>
      </c>
      <c r="D33" s="37" t="s">
        <v>95</v>
      </c>
      <c r="E33" s="37" t="s">
        <v>69</v>
      </c>
      <c r="F33" s="37" t="s">
        <v>87</v>
      </c>
      <c r="G33" s="38" t="n">
        <v>35.4</v>
      </c>
      <c r="H33" s="39" t="n">
        <v>1</v>
      </c>
      <c r="I33" s="39" t="n">
        <v>0.992</v>
      </c>
      <c r="J33" s="39" t="n">
        <v>1</v>
      </c>
      <c r="K33" s="39" t="n">
        <v>1</v>
      </c>
      <c r="L33" s="39" t="n">
        <v>1</v>
      </c>
      <c r="M33" s="39" t="n">
        <v>1.15</v>
      </c>
      <c r="N33" s="39" t="n">
        <v>1</v>
      </c>
      <c r="O33" s="39" t="n">
        <v>1</v>
      </c>
      <c r="P33" s="39" t="n">
        <v>0.97</v>
      </c>
      <c r="Q33" s="30" t="n">
        <f aca="false">G33*H33*I33*J33*K33*L33*M33*N33*O33</f>
        <v>40.38432</v>
      </c>
      <c r="R33" s="42" t="n">
        <v>41</v>
      </c>
      <c r="S33" s="30" t="n">
        <f aca="false">R33*P33</f>
        <v>39.77</v>
      </c>
      <c r="T33" s="34" t="n">
        <f aca="false">IFERROR(Q33/S33,0)</f>
        <v>1.01544681921046</v>
      </c>
      <c r="U33" s="30" t="n">
        <f aca="false">MAX(0,Q33-S33)</f>
        <v>0.614319999999999</v>
      </c>
      <c r="V33" s="43" t="n">
        <f aca="false">IFERROR(VLOOKUP(C33,'Girdi · Şubeler'!$A:$N,14,FALSE()),0.79)</f>
        <v>0.793</v>
      </c>
      <c r="W33" s="30" t="n">
        <f aca="false">MIN(Q33,S33)*V33</f>
        <v>31.53761</v>
      </c>
      <c r="X33" s="26" t="n">
        <f aca="false">IFERROR(VLOOKUP(C33,'Girdi · Şubeler'!$A:$M,13,FALSE()),0)</f>
        <v>1419.51219512195</v>
      </c>
      <c r="Y33" s="44" t="n">
        <f aca="false">W33*X33</f>
        <v>44768.022</v>
      </c>
      <c r="Z33" s="43" t="n">
        <f aca="false">IFERROR(VLOOKUP(E33,Backtest!$A:$E,5,FALSE()),0.12)</f>
        <v>0.118016</v>
      </c>
      <c r="AA33" s="30" t="n">
        <f aca="false">Q33*(1+Z33)</f>
        <v>45.15031590912</v>
      </c>
      <c r="AB33" s="30" t="n">
        <f aca="false">Q33*(1-Z33)</f>
        <v>35.61832409088</v>
      </c>
    </row>
    <row r="34" customFormat="false" ht="15" hidden="false" customHeight="false" outlineLevel="0" collapsed="false">
      <c r="A34" s="37" t="s">
        <v>195</v>
      </c>
      <c r="B34" s="37" t="s">
        <v>153</v>
      </c>
      <c r="C34" s="37" t="s">
        <v>94</v>
      </c>
      <c r="D34" s="37" t="s">
        <v>95</v>
      </c>
      <c r="E34" s="37" t="s">
        <v>69</v>
      </c>
      <c r="F34" s="37" t="s">
        <v>87</v>
      </c>
      <c r="G34" s="38" t="n">
        <v>35.4</v>
      </c>
      <c r="H34" s="39" t="n">
        <v>1.152</v>
      </c>
      <c r="I34" s="39" t="n">
        <v>1</v>
      </c>
      <c r="J34" s="39" t="n">
        <v>1</v>
      </c>
      <c r="K34" s="39" t="n">
        <v>1</v>
      </c>
      <c r="L34" s="39" t="n">
        <v>1</v>
      </c>
      <c r="M34" s="39" t="n">
        <v>1.15</v>
      </c>
      <c r="N34" s="39" t="n">
        <v>1</v>
      </c>
      <c r="O34" s="39" t="n">
        <v>1</v>
      </c>
      <c r="P34" s="39" t="n">
        <v>0.97</v>
      </c>
      <c r="Q34" s="30" t="n">
        <f aca="false">G34*H34*I34*J34*K34*L34*M34*N34*O34</f>
        <v>46.89792</v>
      </c>
      <c r="R34" s="42" t="n">
        <v>41</v>
      </c>
      <c r="S34" s="30" t="n">
        <f aca="false">R34*P34</f>
        <v>39.77</v>
      </c>
      <c r="T34" s="34" t="n">
        <f aca="false">IFERROR(Q34/S34,0)</f>
        <v>1.17922856424441</v>
      </c>
      <c r="U34" s="30" t="n">
        <f aca="false">MAX(0,Q34-S34)</f>
        <v>7.12791999999999</v>
      </c>
      <c r="V34" s="43" t="n">
        <f aca="false">IFERROR(VLOOKUP(C34,'Girdi · Şubeler'!$A:$N,14,FALSE()),0.79)</f>
        <v>0.793</v>
      </c>
      <c r="W34" s="30" t="n">
        <f aca="false">MIN(Q34,S34)*V34</f>
        <v>31.53761</v>
      </c>
      <c r="X34" s="26" t="n">
        <f aca="false">IFERROR(VLOOKUP(C34,'Girdi · Şubeler'!$A:$M,13,FALSE()),0)</f>
        <v>1419.51219512195</v>
      </c>
      <c r="Y34" s="44" t="n">
        <f aca="false">W34*X34</f>
        <v>44768.022</v>
      </c>
      <c r="Z34" s="43" t="n">
        <f aca="false">IFERROR(VLOOKUP(E34,Backtest!$A:$E,5,FALSE()),0.12)</f>
        <v>0.118016</v>
      </c>
      <c r="AA34" s="30" t="n">
        <f aca="false">Q34*(1+Z34)</f>
        <v>52.43262492672</v>
      </c>
      <c r="AB34" s="30" t="n">
        <f aca="false">Q34*(1-Z34)</f>
        <v>41.36321507328</v>
      </c>
    </row>
    <row r="35" customFormat="false" ht="15" hidden="false" customHeight="false" outlineLevel="0" collapsed="false">
      <c r="A35" s="37" t="s">
        <v>198</v>
      </c>
      <c r="B35" s="37" t="s">
        <v>155</v>
      </c>
      <c r="C35" s="37" t="s">
        <v>94</v>
      </c>
      <c r="D35" s="37" t="s">
        <v>95</v>
      </c>
      <c r="E35" s="37" t="s">
        <v>69</v>
      </c>
      <c r="F35" s="37" t="s">
        <v>87</v>
      </c>
      <c r="G35" s="38" t="n">
        <v>35.8</v>
      </c>
      <c r="H35" s="39" t="n">
        <v>1</v>
      </c>
      <c r="I35" s="39" t="n">
        <v>1</v>
      </c>
      <c r="J35" s="39" t="n">
        <v>1</v>
      </c>
      <c r="K35" s="39" t="n">
        <v>1</v>
      </c>
      <c r="L35" s="39" t="n">
        <v>1</v>
      </c>
      <c r="M35" s="39" t="n">
        <v>1.15</v>
      </c>
      <c r="N35" s="39" t="n">
        <v>1</v>
      </c>
      <c r="O35" s="39" t="n">
        <v>1</v>
      </c>
      <c r="P35" s="39" t="n">
        <v>1</v>
      </c>
      <c r="Q35" s="30" t="n">
        <f aca="false">G35*H35*I35*J35*K35*L35*M35*N35*O35</f>
        <v>41.17</v>
      </c>
      <c r="R35" s="42" t="n">
        <v>41</v>
      </c>
      <c r="S35" s="30" t="n">
        <f aca="false">R35*P35</f>
        <v>41</v>
      </c>
      <c r="T35" s="34" t="n">
        <f aca="false">IFERROR(Q35/S35,0)</f>
        <v>1.00414634146341</v>
      </c>
      <c r="U35" s="30" t="n">
        <f aca="false">MAX(0,Q35-S35)</f>
        <v>0.169999999999995</v>
      </c>
      <c r="V35" s="43" t="n">
        <f aca="false">IFERROR(VLOOKUP(C35,'Girdi · Şubeler'!$A:$N,14,FALSE()),0.79)</f>
        <v>0.793</v>
      </c>
      <c r="W35" s="30" t="n">
        <f aca="false">MIN(Q35,S35)*V35</f>
        <v>32.513</v>
      </c>
      <c r="X35" s="26" t="n">
        <f aca="false">IFERROR(VLOOKUP(C35,'Girdi · Şubeler'!$A:$M,13,FALSE()),0)</f>
        <v>1419.51219512195</v>
      </c>
      <c r="Y35" s="44" t="n">
        <f aca="false">W35*X35</f>
        <v>46152.6</v>
      </c>
      <c r="Z35" s="43" t="n">
        <f aca="false">IFERROR(VLOOKUP(E35,Backtest!$A:$E,5,FALSE()),0.12)</f>
        <v>0.118016</v>
      </c>
      <c r="AA35" s="30" t="n">
        <f aca="false">Q35*(1+Z35)</f>
        <v>46.02871872</v>
      </c>
      <c r="AB35" s="30" t="n">
        <f aca="false">Q35*(1-Z35)</f>
        <v>36.31128128</v>
      </c>
    </row>
    <row r="36" customFormat="false" ht="15" hidden="false" customHeight="false" outlineLevel="0" collapsed="false">
      <c r="A36" s="37" t="s">
        <v>201</v>
      </c>
      <c r="B36" s="37" t="s">
        <v>157</v>
      </c>
      <c r="C36" s="37" t="s">
        <v>94</v>
      </c>
      <c r="D36" s="37" t="s">
        <v>95</v>
      </c>
      <c r="E36" s="37" t="s">
        <v>69</v>
      </c>
      <c r="F36" s="37" t="s">
        <v>87</v>
      </c>
      <c r="G36" s="38" t="n">
        <v>48.4</v>
      </c>
      <c r="H36" s="39" t="n">
        <v>1</v>
      </c>
      <c r="I36" s="39" t="n">
        <v>1</v>
      </c>
      <c r="J36" s="39" t="n">
        <v>1</v>
      </c>
      <c r="K36" s="39" t="n">
        <v>1</v>
      </c>
      <c r="L36" s="39" t="n">
        <v>1</v>
      </c>
      <c r="M36" s="39" t="n">
        <v>1.15</v>
      </c>
      <c r="N36" s="39" t="n">
        <v>1</v>
      </c>
      <c r="O36" s="39" t="n">
        <v>1</v>
      </c>
      <c r="P36" s="39" t="n">
        <v>1</v>
      </c>
      <c r="Q36" s="30" t="n">
        <f aca="false">G36*H36*I36*J36*K36*L36*M36*N36*O36</f>
        <v>55.66</v>
      </c>
      <c r="R36" s="42" t="n">
        <v>41</v>
      </c>
      <c r="S36" s="30" t="n">
        <f aca="false">R36*P36</f>
        <v>41</v>
      </c>
      <c r="T36" s="34" t="n">
        <f aca="false">IFERROR(Q36/S36,0)</f>
        <v>1.35756097560976</v>
      </c>
      <c r="U36" s="30" t="n">
        <f aca="false">MAX(0,Q36-S36)</f>
        <v>14.66</v>
      </c>
      <c r="V36" s="43" t="n">
        <f aca="false">IFERROR(VLOOKUP(C36,'Girdi · Şubeler'!$A:$N,14,FALSE()),0.79)</f>
        <v>0.793</v>
      </c>
      <c r="W36" s="30" t="n">
        <f aca="false">MIN(Q36,S36)*V36</f>
        <v>32.513</v>
      </c>
      <c r="X36" s="26" t="n">
        <f aca="false">IFERROR(VLOOKUP(C36,'Girdi · Şubeler'!$A:$M,13,FALSE()),0)</f>
        <v>1419.51219512195</v>
      </c>
      <c r="Y36" s="44" t="n">
        <f aca="false">W36*X36</f>
        <v>46152.6</v>
      </c>
      <c r="Z36" s="43" t="n">
        <f aca="false">IFERROR(VLOOKUP(E36,Backtest!$A:$E,5,FALSE()),0.12)</f>
        <v>0.118016</v>
      </c>
      <c r="AA36" s="30" t="n">
        <f aca="false">Q36*(1+Z36)</f>
        <v>62.22877056</v>
      </c>
      <c r="AB36" s="30" t="n">
        <f aca="false">Q36*(1-Z36)</f>
        <v>49.09122944</v>
      </c>
    </row>
    <row r="37" customFormat="false" ht="15" hidden="false" customHeight="false" outlineLevel="0" collapsed="false">
      <c r="A37" s="37" t="s">
        <v>204</v>
      </c>
      <c r="B37" s="37" t="s">
        <v>159</v>
      </c>
      <c r="C37" s="37" t="s">
        <v>94</v>
      </c>
      <c r="D37" s="37" t="s">
        <v>95</v>
      </c>
      <c r="E37" s="37" t="s">
        <v>69</v>
      </c>
      <c r="F37" s="37" t="s">
        <v>87</v>
      </c>
      <c r="G37" s="38" t="n">
        <v>48.3</v>
      </c>
      <c r="H37" s="39" t="n">
        <v>1</v>
      </c>
      <c r="I37" s="39" t="n">
        <v>1</v>
      </c>
      <c r="J37" s="39" t="n">
        <v>1</v>
      </c>
      <c r="K37" s="39" t="n">
        <v>1</v>
      </c>
      <c r="L37" s="39" t="n">
        <v>1</v>
      </c>
      <c r="M37" s="39" t="n">
        <v>1.15</v>
      </c>
      <c r="N37" s="39" t="n">
        <v>1</v>
      </c>
      <c r="O37" s="39" t="n">
        <v>1</v>
      </c>
      <c r="P37" s="39" t="n">
        <v>1</v>
      </c>
      <c r="Q37" s="30" t="n">
        <f aca="false">G37*H37*I37*J37*K37*L37*M37*N37*O37</f>
        <v>55.545</v>
      </c>
      <c r="R37" s="42" t="n">
        <v>41</v>
      </c>
      <c r="S37" s="30" t="n">
        <f aca="false">R37*P37</f>
        <v>41</v>
      </c>
      <c r="T37" s="34" t="n">
        <f aca="false">IFERROR(Q37/S37,0)</f>
        <v>1.35475609756098</v>
      </c>
      <c r="U37" s="30" t="n">
        <f aca="false">MAX(0,Q37-S37)</f>
        <v>14.545</v>
      </c>
      <c r="V37" s="43" t="n">
        <f aca="false">IFERROR(VLOOKUP(C37,'Girdi · Şubeler'!$A:$N,14,FALSE()),0.79)</f>
        <v>0.793</v>
      </c>
      <c r="W37" s="30" t="n">
        <f aca="false">MIN(Q37,S37)*V37</f>
        <v>32.513</v>
      </c>
      <c r="X37" s="26" t="n">
        <f aca="false">IFERROR(VLOOKUP(C37,'Girdi · Şubeler'!$A:$M,13,FALSE()),0)</f>
        <v>1419.51219512195</v>
      </c>
      <c r="Y37" s="44" t="n">
        <f aca="false">W37*X37</f>
        <v>46152.6</v>
      </c>
      <c r="Z37" s="43" t="n">
        <f aca="false">IFERROR(VLOOKUP(E37,Backtest!$A:$E,5,FALSE()),0.12)</f>
        <v>0.118016</v>
      </c>
      <c r="AA37" s="30" t="n">
        <f aca="false">Q37*(1+Z37)</f>
        <v>62.10019872</v>
      </c>
      <c r="AB37" s="30" t="n">
        <f aca="false">Q37*(1-Z37)</f>
        <v>48.98980128</v>
      </c>
    </row>
    <row r="38" customFormat="false" ht="15" hidden="false" customHeight="false" outlineLevel="0" collapsed="false">
      <c r="A38" s="37" t="s">
        <v>207</v>
      </c>
      <c r="B38" s="37" t="s">
        <v>161</v>
      </c>
      <c r="C38" s="37" t="s">
        <v>94</v>
      </c>
      <c r="D38" s="37" t="s">
        <v>95</v>
      </c>
      <c r="E38" s="37" t="s">
        <v>69</v>
      </c>
      <c r="F38" s="37" t="s">
        <v>87</v>
      </c>
      <c r="G38" s="38" t="n">
        <v>41.9</v>
      </c>
      <c r="H38" s="39" t="n">
        <v>1</v>
      </c>
      <c r="I38" s="39" t="n">
        <v>1</v>
      </c>
      <c r="J38" s="39" t="n">
        <v>1</v>
      </c>
      <c r="K38" s="39" t="n">
        <v>1</v>
      </c>
      <c r="L38" s="39" t="n">
        <v>1</v>
      </c>
      <c r="M38" s="39" t="n">
        <v>1.15</v>
      </c>
      <c r="N38" s="39" t="n">
        <v>1</v>
      </c>
      <c r="O38" s="39" t="n">
        <v>1</v>
      </c>
      <c r="P38" s="39" t="n">
        <v>1</v>
      </c>
      <c r="Q38" s="30" t="n">
        <f aca="false">G38*H38*I38*J38*K38*L38*M38*N38*O38</f>
        <v>48.185</v>
      </c>
      <c r="R38" s="42" t="n">
        <v>41</v>
      </c>
      <c r="S38" s="30" t="n">
        <f aca="false">R38*P38</f>
        <v>41</v>
      </c>
      <c r="T38" s="34" t="n">
        <f aca="false">IFERROR(Q38/S38,0)</f>
        <v>1.17524390243902</v>
      </c>
      <c r="U38" s="30" t="n">
        <f aca="false">MAX(0,Q38-S38)</f>
        <v>7.185</v>
      </c>
      <c r="V38" s="43" t="n">
        <f aca="false">IFERROR(VLOOKUP(C38,'Girdi · Şubeler'!$A:$N,14,FALSE()),0.79)</f>
        <v>0.793</v>
      </c>
      <c r="W38" s="30" t="n">
        <f aca="false">MIN(Q38,S38)*V38</f>
        <v>32.513</v>
      </c>
      <c r="X38" s="26" t="n">
        <f aca="false">IFERROR(VLOOKUP(C38,'Girdi · Şubeler'!$A:$M,13,FALSE()),0)</f>
        <v>1419.51219512195</v>
      </c>
      <c r="Y38" s="44" t="n">
        <f aca="false">W38*X38</f>
        <v>46152.6</v>
      </c>
      <c r="Z38" s="43" t="n">
        <f aca="false">IFERROR(VLOOKUP(E38,Backtest!$A:$E,5,FALSE()),0.12)</f>
        <v>0.118016</v>
      </c>
      <c r="AA38" s="30" t="n">
        <f aca="false">Q38*(1+Z38)</f>
        <v>53.87160096</v>
      </c>
      <c r="AB38" s="30" t="n">
        <f aca="false">Q38*(1-Z38)</f>
        <v>42.49839904</v>
      </c>
    </row>
    <row r="39" customFormat="false" ht="15" hidden="false" customHeight="false" outlineLevel="0" collapsed="false">
      <c r="A39" s="37" t="s">
        <v>228</v>
      </c>
      <c r="B39" s="37" t="s">
        <v>149</v>
      </c>
      <c r="C39" s="37" t="s">
        <v>94</v>
      </c>
      <c r="D39" s="37" t="s">
        <v>95</v>
      </c>
      <c r="E39" s="37" t="s">
        <v>69</v>
      </c>
      <c r="F39" s="37" t="s">
        <v>87</v>
      </c>
      <c r="G39" s="38" t="n">
        <v>36.4</v>
      </c>
      <c r="H39" s="39" t="n">
        <v>1</v>
      </c>
      <c r="I39" s="39" t="n">
        <v>1</v>
      </c>
      <c r="J39" s="39" t="n">
        <v>1</v>
      </c>
      <c r="K39" s="39" t="n">
        <v>1</v>
      </c>
      <c r="L39" s="39" t="n">
        <v>1</v>
      </c>
      <c r="M39" s="39" t="n">
        <v>1.15</v>
      </c>
      <c r="N39" s="39" t="n">
        <v>1</v>
      </c>
      <c r="O39" s="39" t="n">
        <v>1</v>
      </c>
      <c r="P39" s="39" t="n">
        <v>1</v>
      </c>
      <c r="Q39" s="30" t="n">
        <f aca="false">G39*H39*I39*J39*K39*L39*M39*N39*O39</f>
        <v>41.86</v>
      </c>
      <c r="R39" s="42" t="n">
        <v>41</v>
      </c>
      <c r="S39" s="30" t="n">
        <f aca="false">R39*P39</f>
        <v>41</v>
      </c>
      <c r="T39" s="34" t="n">
        <f aca="false">IFERROR(Q39/S39,0)</f>
        <v>1.0209756097561</v>
      </c>
      <c r="U39" s="30" t="n">
        <f aca="false">MAX(0,Q39-S39)</f>
        <v>0.859999999999992</v>
      </c>
      <c r="V39" s="43" t="n">
        <f aca="false">IFERROR(VLOOKUP(C39,'Girdi · Şubeler'!$A:$N,14,FALSE()),0.79)</f>
        <v>0.793</v>
      </c>
      <c r="W39" s="30" t="n">
        <f aca="false">MIN(Q39,S39)*V39</f>
        <v>32.513</v>
      </c>
      <c r="X39" s="26" t="n">
        <f aca="false">IFERROR(VLOOKUP(C39,'Girdi · Şubeler'!$A:$M,13,FALSE()),0)</f>
        <v>1419.51219512195</v>
      </c>
      <c r="Y39" s="44" t="n">
        <f aca="false">W39*X39</f>
        <v>46152.6</v>
      </c>
      <c r="Z39" s="43" t="n">
        <f aca="false">IFERROR(VLOOKUP(E39,Backtest!$A:$E,5,FALSE()),0.12)</f>
        <v>0.118016</v>
      </c>
      <c r="AA39" s="30" t="n">
        <f aca="false">Q39*(1+Z39)</f>
        <v>46.80014976</v>
      </c>
      <c r="AB39" s="30" t="n">
        <f aca="false">Q39*(1-Z39)</f>
        <v>36.91985024</v>
      </c>
    </row>
    <row r="40" customFormat="false" ht="15" hidden="false" customHeight="false" outlineLevel="0" collapsed="false">
      <c r="A40" s="37" t="s">
        <v>193</v>
      </c>
      <c r="B40" s="37" t="s">
        <v>151</v>
      </c>
      <c r="C40" s="37" t="s">
        <v>96</v>
      </c>
      <c r="D40" s="37" t="s">
        <v>97</v>
      </c>
      <c r="E40" s="37" t="s">
        <v>70</v>
      </c>
      <c r="F40" s="37" t="s">
        <v>87</v>
      </c>
      <c r="G40" s="38" t="n">
        <v>21.3</v>
      </c>
      <c r="H40" s="39" t="n">
        <v>1</v>
      </c>
      <c r="I40" s="39" t="n">
        <v>0.99</v>
      </c>
      <c r="J40" s="39" t="n">
        <v>1</v>
      </c>
      <c r="K40" s="39" t="n">
        <v>1</v>
      </c>
      <c r="L40" s="39" t="n">
        <v>1</v>
      </c>
      <c r="M40" s="39" t="n">
        <v>1.15</v>
      </c>
      <c r="N40" s="39" t="n">
        <v>1</v>
      </c>
      <c r="O40" s="39" t="n">
        <v>1</v>
      </c>
      <c r="P40" s="39" t="n">
        <v>0.97</v>
      </c>
      <c r="Q40" s="30" t="n">
        <f aca="false">G40*H40*I40*J40*K40*L40*M40*N40*O40</f>
        <v>24.25005</v>
      </c>
      <c r="R40" s="42" t="n">
        <v>71</v>
      </c>
      <c r="S40" s="30" t="n">
        <f aca="false">R40*P40</f>
        <v>68.87</v>
      </c>
      <c r="T40" s="34" t="n">
        <f aca="false">IFERROR(Q40/S40,0)</f>
        <v>0.352113402061856</v>
      </c>
      <c r="U40" s="30" t="n">
        <f aca="false">MAX(0,Q40-S40)</f>
        <v>0</v>
      </c>
      <c r="V40" s="43" t="n">
        <f aca="false">IFERROR(VLOOKUP(C40,'Girdi · Şubeler'!$A:$N,14,FALSE()),0.79)</f>
        <v>0.776</v>
      </c>
      <c r="W40" s="30" t="n">
        <f aca="false">MIN(Q40,S40)*V40</f>
        <v>18.8180388</v>
      </c>
      <c r="X40" s="26" t="n">
        <f aca="false">IFERROR(VLOOKUP(C40,'Girdi · Şubeler'!$A:$M,13,FALSE()),0)</f>
        <v>1421.12676056338</v>
      </c>
      <c r="Y40" s="44" t="n">
        <f aca="false">W40*X40</f>
        <v>26742.81852</v>
      </c>
      <c r="Z40" s="43" t="n">
        <f aca="false">IFERROR(VLOOKUP(E40,Backtest!$A:$E,5,FALSE()),0.12)</f>
        <v>0.123008</v>
      </c>
      <c r="AA40" s="30" t="n">
        <f aca="false">Q40*(1+Z40)</f>
        <v>27.2330001504</v>
      </c>
      <c r="AB40" s="30" t="n">
        <f aca="false">Q40*(1-Z40)</f>
        <v>21.2670998496</v>
      </c>
    </row>
    <row r="41" customFormat="false" ht="15" hidden="false" customHeight="false" outlineLevel="0" collapsed="false">
      <c r="A41" s="37" t="s">
        <v>195</v>
      </c>
      <c r="B41" s="37" t="s">
        <v>153</v>
      </c>
      <c r="C41" s="37" t="s">
        <v>96</v>
      </c>
      <c r="D41" s="37" t="s">
        <v>97</v>
      </c>
      <c r="E41" s="37" t="s">
        <v>70</v>
      </c>
      <c r="F41" s="37" t="s">
        <v>87</v>
      </c>
      <c r="G41" s="38" t="n">
        <v>20.9</v>
      </c>
      <c r="H41" s="39" t="n">
        <v>1.157</v>
      </c>
      <c r="I41" s="39" t="n">
        <v>1</v>
      </c>
      <c r="J41" s="39" t="n">
        <v>1</v>
      </c>
      <c r="K41" s="39" t="n">
        <v>1</v>
      </c>
      <c r="L41" s="39" t="n">
        <v>1</v>
      </c>
      <c r="M41" s="39" t="n">
        <v>1.15</v>
      </c>
      <c r="N41" s="39" t="n">
        <v>1</v>
      </c>
      <c r="O41" s="39" t="n">
        <v>1</v>
      </c>
      <c r="P41" s="39" t="n">
        <v>0.97</v>
      </c>
      <c r="Q41" s="30" t="n">
        <f aca="false">G41*H41*I41*J41*K41*L41*M41*N41*O41</f>
        <v>27.808495</v>
      </c>
      <c r="R41" s="42" t="n">
        <v>71</v>
      </c>
      <c r="S41" s="30" t="n">
        <f aca="false">R41*P41</f>
        <v>68.87</v>
      </c>
      <c r="T41" s="34" t="n">
        <f aca="false">IFERROR(Q41/S41,0)</f>
        <v>0.403782416146363</v>
      </c>
      <c r="U41" s="30" t="n">
        <f aca="false">MAX(0,Q41-S41)</f>
        <v>0</v>
      </c>
      <c r="V41" s="43" t="n">
        <f aca="false">IFERROR(VLOOKUP(C41,'Girdi · Şubeler'!$A:$N,14,FALSE()),0.79)</f>
        <v>0.776</v>
      </c>
      <c r="W41" s="30" t="n">
        <f aca="false">MIN(Q41,S41)*V41</f>
        <v>21.57939212</v>
      </c>
      <c r="X41" s="26" t="n">
        <f aca="false">IFERROR(VLOOKUP(C41,'Girdi · Şubeler'!$A:$M,13,FALSE()),0)</f>
        <v>1421.12676056338</v>
      </c>
      <c r="Y41" s="44" t="n">
        <f aca="false">W41*X41</f>
        <v>30667.0516184225</v>
      </c>
      <c r="Z41" s="43" t="n">
        <f aca="false">IFERROR(VLOOKUP(E41,Backtest!$A:$E,5,FALSE()),0.12)</f>
        <v>0.123008</v>
      </c>
      <c r="AA41" s="30" t="n">
        <f aca="false">Q41*(1+Z41)</f>
        <v>31.22916235296</v>
      </c>
      <c r="AB41" s="30" t="n">
        <f aca="false">Q41*(1-Z41)</f>
        <v>24.38782764704</v>
      </c>
    </row>
    <row r="42" customFormat="false" ht="15" hidden="false" customHeight="false" outlineLevel="0" collapsed="false">
      <c r="A42" s="37" t="s">
        <v>198</v>
      </c>
      <c r="B42" s="37" t="s">
        <v>155</v>
      </c>
      <c r="C42" s="37" t="s">
        <v>96</v>
      </c>
      <c r="D42" s="37" t="s">
        <v>97</v>
      </c>
      <c r="E42" s="37" t="s">
        <v>70</v>
      </c>
      <c r="F42" s="37" t="s">
        <v>87</v>
      </c>
      <c r="G42" s="38" t="n">
        <v>21.4</v>
      </c>
      <c r="H42" s="39" t="n">
        <v>1</v>
      </c>
      <c r="I42" s="39" t="n">
        <v>1</v>
      </c>
      <c r="J42" s="39" t="n">
        <v>1</v>
      </c>
      <c r="K42" s="39" t="n">
        <v>1</v>
      </c>
      <c r="L42" s="39" t="n">
        <v>1</v>
      </c>
      <c r="M42" s="39" t="n">
        <v>1.15</v>
      </c>
      <c r="N42" s="39" t="n">
        <v>1</v>
      </c>
      <c r="O42" s="39" t="n">
        <v>1</v>
      </c>
      <c r="P42" s="39" t="n">
        <v>1</v>
      </c>
      <c r="Q42" s="30" t="n">
        <f aca="false">G42*H42*I42*J42*K42*L42*M42*N42*O42</f>
        <v>24.61</v>
      </c>
      <c r="R42" s="42" t="n">
        <v>71</v>
      </c>
      <c r="S42" s="30" t="n">
        <f aca="false">R42*P42</f>
        <v>71</v>
      </c>
      <c r="T42" s="34" t="n">
        <f aca="false">IFERROR(Q42/S42,0)</f>
        <v>0.346619718309859</v>
      </c>
      <c r="U42" s="30" t="n">
        <f aca="false">MAX(0,Q42-S42)</f>
        <v>0</v>
      </c>
      <c r="V42" s="43" t="n">
        <f aca="false">IFERROR(VLOOKUP(C42,'Girdi · Şubeler'!$A:$N,14,FALSE()),0.79)</f>
        <v>0.776</v>
      </c>
      <c r="W42" s="30" t="n">
        <f aca="false">MIN(Q42,S42)*V42</f>
        <v>19.09736</v>
      </c>
      <c r="X42" s="26" t="n">
        <f aca="false">IFERROR(VLOOKUP(C42,'Girdi · Şubeler'!$A:$M,13,FALSE()),0)</f>
        <v>1421.12676056338</v>
      </c>
      <c r="Y42" s="44" t="n">
        <f aca="false">W42*X42</f>
        <v>27139.7693521127</v>
      </c>
      <c r="Z42" s="43" t="n">
        <f aca="false">IFERROR(VLOOKUP(E42,Backtest!$A:$E,5,FALSE()),0.12)</f>
        <v>0.123008</v>
      </c>
      <c r="AA42" s="30" t="n">
        <f aca="false">Q42*(1+Z42)</f>
        <v>27.63722688</v>
      </c>
      <c r="AB42" s="30" t="n">
        <f aca="false">Q42*(1-Z42)</f>
        <v>21.58277312</v>
      </c>
    </row>
    <row r="43" customFormat="false" ht="15" hidden="false" customHeight="false" outlineLevel="0" collapsed="false">
      <c r="A43" s="37" t="s">
        <v>201</v>
      </c>
      <c r="B43" s="37" t="s">
        <v>157</v>
      </c>
      <c r="C43" s="37" t="s">
        <v>96</v>
      </c>
      <c r="D43" s="37" t="s">
        <v>97</v>
      </c>
      <c r="E43" s="37" t="s">
        <v>70</v>
      </c>
      <c r="F43" s="37" t="s">
        <v>87</v>
      </c>
      <c r="G43" s="38" t="n">
        <v>28.5</v>
      </c>
      <c r="H43" s="39" t="n">
        <v>1</v>
      </c>
      <c r="I43" s="39" t="n">
        <v>1</v>
      </c>
      <c r="J43" s="39" t="n">
        <v>1</v>
      </c>
      <c r="K43" s="39" t="n">
        <v>1</v>
      </c>
      <c r="L43" s="39" t="n">
        <v>1</v>
      </c>
      <c r="M43" s="39" t="n">
        <v>1.15</v>
      </c>
      <c r="N43" s="39" t="n">
        <v>1</v>
      </c>
      <c r="O43" s="39" t="n">
        <v>1</v>
      </c>
      <c r="P43" s="39" t="n">
        <v>1</v>
      </c>
      <c r="Q43" s="30" t="n">
        <f aca="false">G43*H43*I43*J43*K43*L43*M43*N43*O43</f>
        <v>32.775</v>
      </c>
      <c r="R43" s="42" t="n">
        <v>71</v>
      </c>
      <c r="S43" s="30" t="n">
        <f aca="false">R43*P43</f>
        <v>71</v>
      </c>
      <c r="T43" s="34" t="n">
        <f aca="false">IFERROR(Q43/S43,0)</f>
        <v>0.461619718309859</v>
      </c>
      <c r="U43" s="30" t="n">
        <f aca="false">MAX(0,Q43-S43)</f>
        <v>0</v>
      </c>
      <c r="V43" s="43" t="n">
        <f aca="false">IFERROR(VLOOKUP(C43,'Girdi · Şubeler'!$A:$N,14,FALSE()),0.79)</f>
        <v>0.776</v>
      </c>
      <c r="W43" s="30" t="n">
        <f aca="false">MIN(Q43,S43)*V43</f>
        <v>25.4334</v>
      </c>
      <c r="X43" s="26" t="n">
        <f aca="false">IFERROR(VLOOKUP(C43,'Girdi · Şubeler'!$A:$M,13,FALSE()),0)</f>
        <v>1421.12676056338</v>
      </c>
      <c r="Y43" s="44" t="n">
        <f aca="false">W43*X43</f>
        <v>36144.0853521127</v>
      </c>
      <c r="Z43" s="43" t="n">
        <f aca="false">IFERROR(VLOOKUP(E43,Backtest!$A:$E,5,FALSE()),0.12)</f>
        <v>0.123008</v>
      </c>
      <c r="AA43" s="30" t="n">
        <f aca="false">Q43*(1+Z43)</f>
        <v>36.8065872</v>
      </c>
      <c r="AB43" s="30" t="n">
        <f aca="false">Q43*(1-Z43)</f>
        <v>28.7434128</v>
      </c>
    </row>
    <row r="44" customFormat="false" ht="15" hidden="false" customHeight="false" outlineLevel="0" collapsed="false">
      <c r="A44" s="37" t="s">
        <v>204</v>
      </c>
      <c r="B44" s="37" t="s">
        <v>159</v>
      </c>
      <c r="C44" s="37" t="s">
        <v>96</v>
      </c>
      <c r="D44" s="37" t="s">
        <v>97</v>
      </c>
      <c r="E44" s="37" t="s">
        <v>70</v>
      </c>
      <c r="F44" s="37" t="s">
        <v>87</v>
      </c>
      <c r="G44" s="38" t="n">
        <v>28.2</v>
      </c>
      <c r="H44" s="39" t="n">
        <v>1</v>
      </c>
      <c r="I44" s="39" t="n">
        <v>1</v>
      </c>
      <c r="J44" s="39" t="n">
        <v>1</v>
      </c>
      <c r="K44" s="39" t="n">
        <v>1</v>
      </c>
      <c r="L44" s="39" t="n">
        <v>1</v>
      </c>
      <c r="M44" s="39" t="n">
        <v>1.15</v>
      </c>
      <c r="N44" s="39" t="n">
        <v>1</v>
      </c>
      <c r="O44" s="39" t="n">
        <v>1</v>
      </c>
      <c r="P44" s="39" t="n">
        <v>1</v>
      </c>
      <c r="Q44" s="30" t="n">
        <f aca="false">G44*H44*I44*J44*K44*L44*M44*N44*O44</f>
        <v>32.43</v>
      </c>
      <c r="R44" s="42" t="n">
        <v>71</v>
      </c>
      <c r="S44" s="30" t="n">
        <f aca="false">R44*P44</f>
        <v>71</v>
      </c>
      <c r="T44" s="34" t="n">
        <f aca="false">IFERROR(Q44/S44,0)</f>
        <v>0.456760563380282</v>
      </c>
      <c r="U44" s="30" t="n">
        <f aca="false">MAX(0,Q44-S44)</f>
        <v>0</v>
      </c>
      <c r="V44" s="43" t="n">
        <f aca="false">IFERROR(VLOOKUP(C44,'Girdi · Şubeler'!$A:$N,14,FALSE()),0.79)</f>
        <v>0.776</v>
      </c>
      <c r="W44" s="30" t="n">
        <f aca="false">MIN(Q44,S44)*V44</f>
        <v>25.16568</v>
      </c>
      <c r="X44" s="26" t="n">
        <f aca="false">IFERROR(VLOOKUP(C44,'Girdi · Şubeler'!$A:$M,13,FALSE()),0)</f>
        <v>1421.12676056338</v>
      </c>
      <c r="Y44" s="44" t="n">
        <f aca="false">W44*X44</f>
        <v>35763.6212957747</v>
      </c>
      <c r="Z44" s="43" t="n">
        <f aca="false">IFERROR(VLOOKUP(E44,Backtest!$A:$E,5,FALSE()),0.12)</f>
        <v>0.123008</v>
      </c>
      <c r="AA44" s="30" t="n">
        <f aca="false">Q44*(1+Z44)</f>
        <v>36.41914944</v>
      </c>
      <c r="AB44" s="30" t="n">
        <f aca="false">Q44*(1-Z44)</f>
        <v>28.44085056</v>
      </c>
    </row>
    <row r="45" customFormat="false" ht="15" hidden="false" customHeight="false" outlineLevel="0" collapsed="false">
      <c r="A45" s="37" t="s">
        <v>207</v>
      </c>
      <c r="B45" s="37" t="s">
        <v>161</v>
      </c>
      <c r="C45" s="37" t="s">
        <v>96</v>
      </c>
      <c r="D45" s="37" t="s">
        <v>97</v>
      </c>
      <c r="E45" s="37" t="s">
        <v>70</v>
      </c>
      <c r="F45" s="37" t="s">
        <v>87</v>
      </c>
      <c r="G45" s="38" t="n">
        <v>25.4</v>
      </c>
      <c r="H45" s="39" t="n">
        <v>1</v>
      </c>
      <c r="I45" s="39" t="n">
        <v>1</v>
      </c>
      <c r="J45" s="39" t="n">
        <v>1</v>
      </c>
      <c r="K45" s="39" t="n">
        <v>1</v>
      </c>
      <c r="L45" s="39" t="n">
        <v>1</v>
      </c>
      <c r="M45" s="39" t="n">
        <v>1.15</v>
      </c>
      <c r="N45" s="39" t="n">
        <v>1</v>
      </c>
      <c r="O45" s="39" t="n">
        <v>1</v>
      </c>
      <c r="P45" s="39" t="n">
        <v>1</v>
      </c>
      <c r="Q45" s="30" t="n">
        <f aca="false">G45*H45*I45*J45*K45*L45*M45*N45*O45</f>
        <v>29.21</v>
      </c>
      <c r="R45" s="42" t="n">
        <v>71</v>
      </c>
      <c r="S45" s="30" t="n">
        <f aca="false">R45*P45</f>
        <v>71</v>
      </c>
      <c r="T45" s="34" t="n">
        <f aca="false">IFERROR(Q45/S45,0)</f>
        <v>0.411408450704225</v>
      </c>
      <c r="U45" s="30" t="n">
        <f aca="false">MAX(0,Q45-S45)</f>
        <v>0</v>
      </c>
      <c r="V45" s="43" t="n">
        <f aca="false">IFERROR(VLOOKUP(C45,'Girdi · Şubeler'!$A:$N,14,FALSE()),0.79)</f>
        <v>0.776</v>
      </c>
      <c r="W45" s="30" t="n">
        <f aca="false">MIN(Q45,S45)*V45</f>
        <v>22.66696</v>
      </c>
      <c r="X45" s="26" t="n">
        <f aca="false">IFERROR(VLOOKUP(C45,'Girdi · Şubeler'!$A:$M,13,FALSE()),0)</f>
        <v>1421.12676056338</v>
      </c>
      <c r="Y45" s="44" t="n">
        <f aca="false">W45*X45</f>
        <v>32212.6234366197</v>
      </c>
      <c r="Z45" s="43" t="n">
        <f aca="false">IFERROR(VLOOKUP(E45,Backtest!$A:$E,5,FALSE()),0.12)</f>
        <v>0.123008</v>
      </c>
      <c r="AA45" s="30" t="n">
        <f aca="false">Q45*(1+Z45)</f>
        <v>32.80306368</v>
      </c>
      <c r="AB45" s="30" t="n">
        <f aca="false">Q45*(1-Z45)</f>
        <v>25.61693632</v>
      </c>
    </row>
    <row r="46" customFormat="false" ht="15" hidden="false" customHeight="false" outlineLevel="0" collapsed="false">
      <c r="A46" s="37" t="s">
        <v>228</v>
      </c>
      <c r="B46" s="37" t="s">
        <v>149</v>
      </c>
      <c r="C46" s="37" t="s">
        <v>96</v>
      </c>
      <c r="D46" s="37" t="s">
        <v>97</v>
      </c>
      <c r="E46" s="37" t="s">
        <v>70</v>
      </c>
      <c r="F46" s="37" t="s">
        <v>87</v>
      </c>
      <c r="G46" s="38" t="n">
        <v>21.5</v>
      </c>
      <c r="H46" s="39" t="n">
        <v>1</v>
      </c>
      <c r="I46" s="39" t="n">
        <v>1</v>
      </c>
      <c r="J46" s="39" t="n">
        <v>1</v>
      </c>
      <c r="K46" s="39" t="n">
        <v>1</v>
      </c>
      <c r="L46" s="39" t="n">
        <v>1</v>
      </c>
      <c r="M46" s="39" t="n">
        <v>1.15</v>
      </c>
      <c r="N46" s="39" t="n">
        <v>1</v>
      </c>
      <c r="O46" s="39" t="n">
        <v>1</v>
      </c>
      <c r="P46" s="39" t="n">
        <v>1</v>
      </c>
      <c r="Q46" s="30" t="n">
        <f aca="false">G46*H46*I46*J46*K46*L46*M46*N46*O46</f>
        <v>24.725</v>
      </c>
      <c r="R46" s="42" t="n">
        <v>71</v>
      </c>
      <c r="S46" s="30" t="n">
        <f aca="false">R46*P46</f>
        <v>71</v>
      </c>
      <c r="T46" s="34" t="n">
        <f aca="false">IFERROR(Q46/S46,0)</f>
        <v>0.348239436619718</v>
      </c>
      <c r="U46" s="30" t="n">
        <f aca="false">MAX(0,Q46-S46)</f>
        <v>0</v>
      </c>
      <c r="V46" s="43" t="n">
        <f aca="false">IFERROR(VLOOKUP(C46,'Girdi · Şubeler'!$A:$N,14,FALSE()),0.79)</f>
        <v>0.776</v>
      </c>
      <c r="W46" s="30" t="n">
        <f aca="false">MIN(Q46,S46)*V46</f>
        <v>19.1866</v>
      </c>
      <c r="X46" s="26" t="n">
        <f aca="false">IFERROR(VLOOKUP(C46,'Girdi · Şubeler'!$A:$M,13,FALSE()),0)</f>
        <v>1421.12676056338</v>
      </c>
      <c r="Y46" s="44" t="n">
        <f aca="false">W46*X46</f>
        <v>27266.5907042254</v>
      </c>
      <c r="Z46" s="43" t="n">
        <f aca="false">IFERROR(VLOOKUP(E46,Backtest!$A:$E,5,FALSE()),0.12)</f>
        <v>0.123008</v>
      </c>
      <c r="AA46" s="30" t="n">
        <f aca="false">Q46*(1+Z46)</f>
        <v>27.7663728</v>
      </c>
      <c r="AB46" s="30" t="n">
        <f aca="false">Q46*(1-Z46)</f>
        <v>21.6836272</v>
      </c>
    </row>
    <row r="47" customFormat="false" ht="15" hidden="false" customHeight="false" outlineLevel="0" collapsed="false">
      <c r="A47" s="37" t="s">
        <v>193</v>
      </c>
      <c r="B47" s="37" t="s">
        <v>151</v>
      </c>
      <c r="C47" s="37" t="s">
        <v>98</v>
      </c>
      <c r="D47" s="37" t="s">
        <v>99</v>
      </c>
      <c r="E47" s="37" t="s">
        <v>68</v>
      </c>
      <c r="F47" s="37" t="s">
        <v>100</v>
      </c>
      <c r="G47" s="38" t="n">
        <v>139.1</v>
      </c>
      <c r="H47" s="39" t="n">
        <v>1</v>
      </c>
      <c r="I47" s="39" t="n">
        <v>0.983</v>
      </c>
      <c r="J47" s="39" t="n">
        <v>1.03</v>
      </c>
      <c r="K47" s="39" t="n">
        <v>1</v>
      </c>
      <c r="L47" s="39" t="n">
        <v>1.032</v>
      </c>
      <c r="M47" s="39" t="n">
        <v>1.15</v>
      </c>
      <c r="N47" s="39" t="n">
        <v>1.038</v>
      </c>
      <c r="O47" s="39" t="n">
        <v>1</v>
      </c>
      <c r="P47" s="39" t="n">
        <v>0.97</v>
      </c>
      <c r="Q47" s="30" t="n">
        <f aca="false">G47*H47*I47*J47*K47*L47*M47*N47*O47</f>
        <v>173.497317212326</v>
      </c>
      <c r="R47" s="42" t="n">
        <v>243</v>
      </c>
      <c r="S47" s="30" t="n">
        <f aca="false">R47*P47</f>
        <v>235.71</v>
      </c>
      <c r="T47" s="34" t="n">
        <f aca="false">IFERROR(Q47/S47,0)</f>
        <v>0.736062607493639</v>
      </c>
      <c r="U47" s="30" t="n">
        <f aca="false">MAX(0,Q47-S47)</f>
        <v>0</v>
      </c>
      <c r="V47" s="43" t="n">
        <f aca="false">IFERROR(VLOOKUP(C47,'Girdi · Şubeler'!$A:$N,14,FALSE()),0.79)</f>
        <v>0.807</v>
      </c>
      <c r="W47" s="30" t="n">
        <f aca="false">MIN(Q47,S47)*V47</f>
        <v>140.012334990347</v>
      </c>
      <c r="X47" s="26" t="n">
        <f aca="false">IFERROR(VLOOKUP(C47,'Girdi · Şubeler'!$A:$M,13,FALSE()),0)</f>
        <v>1530.86419753086</v>
      </c>
      <c r="Y47" s="44" t="n">
        <f aca="false">W47*X47</f>
        <v>214339.87084942</v>
      </c>
      <c r="Z47" s="43" t="n">
        <f aca="false">IFERROR(VLOOKUP(E47,Backtest!$A:$E,5,FALSE()),0.12)</f>
        <v>0.119296</v>
      </c>
      <c r="AA47" s="30" t="n">
        <f aca="false">Q47*(1+Z47)</f>
        <v>194.194853166487</v>
      </c>
      <c r="AB47" s="30" t="n">
        <f aca="false">Q47*(1-Z47)</f>
        <v>152.799781258164</v>
      </c>
    </row>
    <row r="48" customFormat="false" ht="15" hidden="false" customHeight="false" outlineLevel="0" collapsed="false">
      <c r="A48" s="37" t="s">
        <v>195</v>
      </c>
      <c r="B48" s="37" t="s">
        <v>153</v>
      </c>
      <c r="C48" s="37" t="s">
        <v>98</v>
      </c>
      <c r="D48" s="37" t="s">
        <v>99</v>
      </c>
      <c r="E48" s="37" t="s">
        <v>68</v>
      </c>
      <c r="F48" s="37" t="s">
        <v>100</v>
      </c>
      <c r="G48" s="38" t="n">
        <v>141.6</v>
      </c>
      <c r="H48" s="39" t="n">
        <v>1.171</v>
      </c>
      <c r="I48" s="39" t="n">
        <v>1</v>
      </c>
      <c r="J48" s="39" t="n">
        <v>1.03</v>
      </c>
      <c r="K48" s="39" t="n">
        <v>1</v>
      </c>
      <c r="L48" s="39" t="n">
        <v>1.031</v>
      </c>
      <c r="M48" s="39" t="n">
        <v>1.15</v>
      </c>
      <c r="N48" s="39" t="n">
        <v>1.038</v>
      </c>
      <c r="O48" s="39" t="n">
        <v>1</v>
      </c>
      <c r="P48" s="39" t="n">
        <v>0.97</v>
      </c>
      <c r="Q48" s="30" t="n">
        <f aca="false">G48*H48*I48*J48*K48*L48*M48*N48*O48</f>
        <v>210.189604149238</v>
      </c>
      <c r="R48" s="42" t="n">
        <v>243</v>
      </c>
      <c r="S48" s="30" t="n">
        <f aca="false">R48*P48</f>
        <v>235.71</v>
      </c>
      <c r="T48" s="34" t="n">
        <f aca="false">IFERROR(Q48/S48,0)</f>
        <v>0.891729685415288</v>
      </c>
      <c r="U48" s="30" t="n">
        <f aca="false">MAX(0,Q48-S48)</f>
        <v>0</v>
      </c>
      <c r="V48" s="43" t="n">
        <f aca="false">IFERROR(VLOOKUP(C48,'Girdi · Şubeler'!$A:$N,14,FALSE()),0.79)</f>
        <v>0.807</v>
      </c>
      <c r="W48" s="30" t="n">
        <f aca="false">MIN(Q48,S48)*V48</f>
        <v>169.623010548435</v>
      </c>
      <c r="X48" s="26" t="n">
        <f aca="false">IFERROR(VLOOKUP(C48,'Girdi · Şubeler'!$A:$M,13,FALSE()),0)</f>
        <v>1530.86419753086</v>
      </c>
      <c r="Y48" s="44" t="n">
        <f aca="false">W48*X48</f>
        <v>259669.793925999</v>
      </c>
      <c r="Z48" s="43" t="n">
        <f aca="false">IFERROR(VLOOKUP(E48,Backtest!$A:$E,5,FALSE()),0.12)</f>
        <v>0.119296</v>
      </c>
      <c r="AA48" s="30" t="n">
        <f aca="false">Q48*(1+Z48)</f>
        <v>235.264383165825</v>
      </c>
      <c r="AB48" s="30" t="n">
        <f aca="false">Q48*(1-Z48)</f>
        <v>185.11482513265</v>
      </c>
    </row>
    <row r="49" customFormat="false" ht="15" hidden="false" customHeight="false" outlineLevel="0" collapsed="false">
      <c r="A49" s="37" t="s">
        <v>198</v>
      </c>
      <c r="B49" s="37" t="s">
        <v>155</v>
      </c>
      <c r="C49" s="37" t="s">
        <v>98</v>
      </c>
      <c r="D49" s="37" t="s">
        <v>99</v>
      </c>
      <c r="E49" s="37" t="s">
        <v>68</v>
      </c>
      <c r="F49" s="37" t="s">
        <v>100</v>
      </c>
      <c r="G49" s="38" t="n">
        <v>136.1</v>
      </c>
      <c r="H49" s="39" t="n">
        <v>1</v>
      </c>
      <c r="I49" s="39" t="n">
        <v>1</v>
      </c>
      <c r="J49" s="39" t="n">
        <v>1.03</v>
      </c>
      <c r="K49" s="39" t="n">
        <v>1.06</v>
      </c>
      <c r="L49" s="39" t="n">
        <v>1.032</v>
      </c>
      <c r="M49" s="39" t="n">
        <v>1.15</v>
      </c>
      <c r="N49" s="39" t="n">
        <v>1.038</v>
      </c>
      <c r="O49" s="39" t="n">
        <v>1</v>
      </c>
      <c r="P49" s="39" t="n">
        <v>1</v>
      </c>
      <c r="Q49" s="30" t="n">
        <f aca="false">G49*H49*I49*J49*K49*L49*M49*N49*O49</f>
        <v>183.052686211632</v>
      </c>
      <c r="R49" s="42" t="n">
        <v>243</v>
      </c>
      <c r="S49" s="30" t="n">
        <f aca="false">R49*P49</f>
        <v>243</v>
      </c>
      <c r="T49" s="34" t="n">
        <f aca="false">IFERROR(Q49/S49,0)</f>
        <v>0.753303235438815</v>
      </c>
      <c r="U49" s="30" t="n">
        <f aca="false">MAX(0,Q49-S49)</f>
        <v>0</v>
      </c>
      <c r="V49" s="43" t="n">
        <f aca="false">IFERROR(VLOOKUP(C49,'Girdi · Şubeler'!$A:$N,14,FALSE()),0.79)</f>
        <v>0.807</v>
      </c>
      <c r="W49" s="30" t="n">
        <f aca="false">MIN(Q49,S49)*V49</f>
        <v>147.723517772787</v>
      </c>
      <c r="X49" s="26" t="n">
        <f aca="false">IFERROR(VLOOKUP(C49,'Girdi · Şubeler'!$A:$M,13,FALSE()),0)</f>
        <v>1530.86419753086</v>
      </c>
      <c r="Y49" s="44" t="n">
        <f aca="false">W49*X49</f>
        <v>226144.644491674</v>
      </c>
      <c r="Z49" s="43" t="n">
        <f aca="false">IFERROR(VLOOKUP(E49,Backtest!$A:$E,5,FALSE()),0.12)</f>
        <v>0.119296</v>
      </c>
      <c r="AA49" s="30" t="n">
        <f aca="false">Q49*(1+Z49)</f>
        <v>204.890139465935</v>
      </c>
      <c r="AB49" s="30" t="n">
        <f aca="false">Q49*(1-Z49)</f>
        <v>161.215232957329</v>
      </c>
    </row>
    <row r="50" customFormat="false" ht="15" hidden="false" customHeight="false" outlineLevel="0" collapsed="false">
      <c r="A50" s="37" t="s">
        <v>201</v>
      </c>
      <c r="B50" s="37" t="s">
        <v>157</v>
      </c>
      <c r="C50" s="37" t="s">
        <v>98</v>
      </c>
      <c r="D50" s="37" t="s">
        <v>99</v>
      </c>
      <c r="E50" s="37" t="s">
        <v>68</v>
      </c>
      <c r="F50" s="37" t="s">
        <v>100</v>
      </c>
      <c r="G50" s="38" t="n">
        <v>189.6</v>
      </c>
      <c r="H50" s="39" t="n">
        <v>1</v>
      </c>
      <c r="I50" s="39" t="n">
        <v>1</v>
      </c>
      <c r="J50" s="39" t="n">
        <v>1.03</v>
      </c>
      <c r="K50" s="39" t="n">
        <v>1.06</v>
      </c>
      <c r="L50" s="39" t="n">
        <v>1.023</v>
      </c>
      <c r="M50" s="39" t="n">
        <v>1.15</v>
      </c>
      <c r="N50" s="39" t="n">
        <v>1.038</v>
      </c>
      <c r="O50" s="39" t="n">
        <v>1</v>
      </c>
      <c r="P50" s="39" t="n">
        <v>1</v>
      </c>
      <c r="Q50" s="30" t="n">
        <f aca="false">G50*H50*I50*J50*K50*L50*M50*N50*O50</f>
        <v>252.785553398928</v>
      </c>
      <c r="R50" s="42" t="n">
        <v>243</v>
      </c>
      <c r="S50" s="30" t="n">
        <f aca="false">R50*P50</f>
        <v>243</v>
      </c>
      <c r="T50" s="34" t="n">
        <f aca="false">IFERROR(Q50/S50,0)</f>
        <v>1.04026976707378</v>
      </c>
      <c r="U50" s="30" t="n">
        <f aca="false">MAX(0,Q50-S50)</f>
        <v>9.78555339892802</v>
      </c>
      <c r="V50" s="43" t="n">
        <f aca="false">IFERROR(VLOOKUP(C50,'Girdi · Şubeler'!$A:$N,14,FALSE()),0.79)</f>
        <v>0.807</v>
      </c>
      <c r="W50" s="30" t="n">
        <f aca="false">MIN(Q50,S50)*V50</f>
        <v>196.101</v>
      </c>
      <c r="X50" s="26" t="n">
        <f aca="false">IFERROR(VLOOKUP(C50,'Girdi · Şubeler'!$A:$M,13,FALSE()),0)</f>
        <v>1530.86419753086</v>
      </c>
      <c r="Y50" s="44" t="n">
        <f aca="false">W50*X50</f>
        <v>300204</v>
      </c>
      <c r="Z50" s="43" t="n">
        <f aca="false">IFERROR(VLOOKUP(E50,Backtest!$A:$E,5,FALSE()),0.12)</f>
        <v>0.119296</v>
      </c>
      <c r="AA50" s="30" t="n">
        <f aca="false">Q50*(1+Z50)</f>
        <v>282.941858777207</v>
      </c>
      <c r="AB50" s="30" t="n">
        <f aca="false">Q50*(1-Z50)</f>
        <v>222.629248020649</v>
      </c>
    </row>
    <row r="51" customFormat="false" ht="15" hidden="false" customHeight="false" outlineLevel="0" collapsed="false">
      <c r="A51" s="37" t="s">
        <v>204</v>
      </c>
      <c r="B51" s="37" t="s">
        <v>159</v>
      </c>
      <c r="C51" s="37" t="s">
        <v>98</v>
      </c>
      <c r="D51" s="37" t="s">
        <v>99</v>
      </c>
      <c r="E51" s="37" t="s">
        <v>68</v>
      </c>
      <c r="F51" s="37" t="s">
        <v>100</v>
      </c>
      <c r="G51" s="38" t="n">
        <v>191.5</v>
      </c>
      <c r="H51" s="39" t="n">
        <v>1</v>
      </c>
      <c r="I51" s="39" t="n">
        <v>1</v>
      </c>
      <c r="J51" s="39" t="n">
        <v>1.03</v>
      </c>
      <c r="K51" s="39" t="n">
        <v>1.06</v>
      </c>
      <c r="L51" s="39" t="n">
        <v>1.023</v>
      </c>
      <c r="M51" s="39" t="n">
        <v>1.15</v>
      </c>
      <c r="N51" s="39" t="n">
        <v>1.038</v>
      </c>
      <c r="O51" s="39" t="n">
        <v>1</v>
      </c>
      <c r="P51" s="39" t="n">
        <v>1</v>
      </c>
      <c r="Q51" s="30" t="n">
        <f aca="false">G51*H51*I51*J51*K51*L51*M51*N51*O51</f>
        <v>255.31874196147</v>
      </c>
      <c r="R51" s="42" t="n">
        <v>243</v>
      </c>
      <c r="S51" s="30" t="n">
        <f aca="false">R51*P51</f>
        <v>243</v>
      </c>
      <c r="T51" s="34" t="n">
        <f aca="false">IFERROR(Q51/S51,0)</f>
        <v>1.05069441136407</v>
      </c>
      <c r="U51" s="30" t="n">
        <f aca="false">MAX(0,Q51-S51)</f>
        <v>12.31874196147</v>
      </c>
      <c r="V51" s="43" t="n">
        <f aca="false">IFERROR(VLOOKUP(C51,'Girdi · Şubeler'!$A:$N,14,FALSE()),0.79)</f>
        <v>0.807</v>
      </c>
      <c r="W51" s="30" t="n">
        <f aca="false">MIN(Q51,S51)*V51</f>
        <v>196.101</v>
      </c>
      <c r="X51" s="26" t="n">
        <f aca="false">IFERROR(VLOOKUP(C51,'Girdi · Şubeler'!$A:$M,13,FALSE()),0)</f>
        <v>1530.86419753086</v>
      </c>
      <c r="Y51" s="44" t="n">
        <f aca="false">W51*X51</f>
        <v>300204</v>
      </c>
      <c r="Z51" s="43" t="n">
        <f aca="false">IFERROR(VLOOKUP(E51,Backtest!$A:$E,5,FALSE()),0.12)</f>
        <v>0.119296</v>
      </c>
      <c r="AA51" s="30" t="n">
        <f aca="false">Q51*(1+Z51)</f>
        <v>285.777246602506</v>
      </c>
      <c r="AB51" s="30" t="n">
        <f aca="false">Q51*(1-Z51)</f>
        <v>224.860237320434</v>
      </c>
    </row>
    <row r="52" customFormat="false" ht="15" hidden="false" customHeight="false" outlineLevel="0" collapsed="false">
      <c r="A52" s="37" t="s">
        <v>207</v>
      </c>
      <c r="B52" s="37" t="s">
        <v>161</v>
      </c>
      <c r="C52" s="37" t="s">
        <v>98</v>
      </c>
      <c r="D52" s="37" t="s">
        <v>99</v>
      </c>
      <c r="E52" s="37" t="s">
        <v>68</v>
      </c>
      <c r="F52" s="37" t="s">
        <v>100</v>
      </c>
      <c r="G52" s="38" t="n">
        <v>164.4</v>
      </c>
      <c r="H52" s="39" t="n">
        <v>1</v>
      </c>
      <c r="I52" s="39" t="n">
        <v>1</v>
      </c>
      <c r="J52" s="39" t="n">
        <v>1.03</v>
      </c>
      <c r="K52" s="39" t="n">
        <v>1</v>
      </c>
      <c r="L52" s="39" t="n">
        <v>1.027</v>
      </c>
      <c r="M52" s="39" t="n">
        <v>1.15</v>
      </c>
      <c r="N52" s="39" t="n">
        <v>1.038</v>
      </c>
      <c r="O52" s="39" t="n">
        <v>1</v>
      </c>
      <c r="P52" s="39" t="n">
        <v>1</v>
      </c>
      <c r="Q52" s="30" t="n">
        <f aca="false">G52*H52*I52*J52*K52*L52*M52*N52*O52</f>
        <v>207.5891618268</v>
      </c>
      <c r="R52" s="42" t="n">
        <v>243</v>
      </c>
      <c r="S52" s="30" t="n">
        <f aca="false">R52*P52</f>
        <v>243</v>
      </c>
      <c r="T52" s="34" t="n">
        <f aca="false">IFERROR(Q52/S52,0)</f>
        <v>0.854276386118519</v>
      </c>
      <c r="U52" s="30" t="n">
        <f aca="false">MAX(0,Q52-S52)</f>
        <v>0</v>
      </c>
      <c r="V52" s="43" t="n">
        <f aca="false">IFERROR(VLOOKUP(C52,'Girdi · Şubeler'!$A:$N,14,FALSE()),0.79)</f>
        <v>0.807</v>
      </c>
      <c r="W52" s="30" t="n">
        <f aca="false">MIN(Q52,S52)*V52</f>
        <v>167.524453594228</v>
      </c>
      <c r="X52" s="26" t="n">
        <f aca="false">IFERROR(VLOOKUP(C52,'Girdi · Şubeler'!$A:$M,13,FALSE()),0)</f>
        <v>1530.86419753086</v>
      </c>
      <c r="Y52" s="44" t="n">
        <f aca="false">W52*X52</f>
        <v>256457.188218324</v>
      </c>
      <c r="Z52" s="43" t="n">
        <f aca="false">IFERROR(VLOOKUP(E52,Backtest!$A:$E,5,FALSE()),0.12)</f>
        <v>0.119296</v>
      </c>
      <c r="AA52" s="30" t="n">
        <f aca="false">Q52*(1+Z52)</f>
        <v>232.35371847609</v>
      </c>
      <c r="AB52" s="30" t="n">
        <f aca="false">Q52*(1-Z52)</f>
        <v>182.82460517751</v>
      </c>
    </row>
    <row r="53" customFormat="false" ht="15" hidden="false" customHeight="false" outlineLevel="0" collapsed="false">
      <c r="A53" s="37" t="s">
        <v>228</v>
      </c>
      <c r="B53" s="37" t="s">
        <v>149</v>
      </c>
      <c r="C53" s="37" t="s">
        <v>98</v>
      </c>
      <c r="D53" s="37" t="s">
        <v>99</v>
      </c>
      <c r="E53" s="37" t="s">
        <v>68</v>
      </c>
      <c r="F53" s="37" t="s">
        <v>100</v>
      </c>
      <c r="G53" s="38" t="n">
        <v>140.1</v>
      </c>
      <c r="H53" s="39" t="n">
        <v>1</v>
      </c>
      <c r="I53" s="39" t="n">
        <v>1</v>
      </c>
      <c r="J53" s="39" t="n">
        <v>1.03</v>
      </c>
      <c r="K53" s="39" t="n">
        <v>1</v>
      </c>
      <c r="L53" s="39" t="n">
        <v>1.031</v>
      </c>
      <c r="M53" s="39" t="n">
        <v>1.15</v>
      </c>
      <c r="N53" s="39" t="n">
        <v>1.038</v>
      </c>
      <c r="O53" s="39" t="n">
        <v>1</v>
      </c>
      <c r="P53" s="39" t="n">
        <v>1</v>
      </c>
      <c r="Q53" s="30" t="n">
        <f aca="false">G53*H53*I53*J53*K53*L53*M53*N53*O53</f>
        <v>177.5943803241</v>
      </c>
      <c r="R53" s="42" t="n">
        <v>243</v>
      </c>
      <c r="S53" s="30" t="n">
        <f aca="false">R53*P53</f>
        <v>243</v>
      </c>
      <c r="T53" s="34" t="n">
        <f aca="false">IFERROR(Q53/S53,0)</f>
        <v>0.730841071292593</v>
      </c>
      <c r="U53" s="30" t="n">
        <f aca="false">MAX(0,Q53-S53)</f>
        <v>0</v>
      </c>
      <c r="V53" s="43" t="n">
        <f aca="false">IFERROR(VLOOKUP(C53,'Girdi · Şubeler'!$A:$N,14,FALSE()),0.79)</f>
        <v>0.807</v>
      </c>
      <c r="W53" s="30" t="n">
        <f aca="false">MIN(Q53,S53)*V53</f>
        <v>143.318664921549</v>
      </c>
      <c r="X53" s="26" t="n">
        <f aca="false">IFERROR(VLOOKUP(C53,'Girdi · Şubeler'!$A:$M,13,FALSE()),0)</f>
        <v>1530.86419753086</v>
      </c>
      <c r="Y53" s="44" t="n">
        <f aca="false">W53*X53</f>
        <v>219401.412966321</v>
      </c>
      <c r="Z53" s="43" t="n">
        <f aca="false">IFERROR(VLOOKUP(E53,Backtest!$A:$E,5,FALSE()),0.12)</f>
        <v>0.119296</v>
      </c>
      <c r="AA53" s="30" t="n">
        <f aca="false">Q53*(1+Z53)</f>
        <v>198.780679519244</v>
      </c>
      <c r="AB53" s="30" t="n">
        <f aca="false">Q53*(1-Z53)</f>
        <v>156.408081128956</v>
      </c>
    </row>
    <row r="54" customFormat="false" ht="15" hidden="false" customHeight="false" outlineLevel="0" collapsed="false">
      <c r="A54" s="37" t="s">
        <v>193</v>
      </c>
      <c r="B54" s="37" t="s">
        <v>151</v>
      </c>
      <c r="C54" s="37" t="s">
        <v>101</v>
      </c>
      <c r="D54" s="37" t="s">
        <v>102</v>
      </c>
      <c r="E54" s="37" t="s">
        <v>69</v>
      </c>
      <c r="F54" s="37" t="s">
        <v>100</v>
      </c>
      <c r="G54" s="38" t="n">
        <v>35.4</v>
      </c>
      <c r="H54" s="39" t="n">
        <v>1</v>
      </c>
      <c r="I54" s="39" t="n">
        <v>0.992</v>
      </c>
      <c r="J54" s="39" t="n">
        <v>1.03</v>
      </c>
      <c r="K54" s="39" t="n">
        <v>1</v>
      </c>
      <c r="L54" s="39" t="n">
        <v>1</v>
      </c>
      <c r="M54" s="39" t="n">
        <v>1.15</v>
      </c>
      <c r="N54" s="39" t="n">
        <v>1</v>
      </c>
      <c r="O54" s="39" t="n">
        <v>1</v>
      </c>
      <c r="P54" s="39" t="n">
        <v>0.97</v>
      </c>
      <c r="Q54" s="30" t="n">
        <f aca="false">G54*H54*I54*J54*K54*L54*M54*N54*O54</f>
        <v>41.5958496</v>
      </c>
      <c r="R54" s="42" t="n">
        <v>93</v>
      </c>
      <c r="S54" s="30" t="n">
        <f aca="false">R54*P54</f>
        <v>90.21</v>
      </c>
      <c r="T54" s="34" t="n">
        <f aca="false">IFERROR(Q54/S54,0)</f>
        <v>0.461100206185567</v>
      </c>
      <c r="U54" s="30" t="n">
        <f aca="false">MAX(0,Q54-S54)</f>
        <v>0</v>
      </c>
      <c r="V54" s="43" t="n">
        <f aca="false">IFERROR(VLOOKUP(C54,'Girdi · Şubeler'!$A:$N,14,FALSE()),0.79)</f>
        <v>0.787</v>
      </c>
      <c r="W54" s="30" t="n">
        <f aca="false">MIN(Q54,S54)*V54</f>
        <v>32.7359336352</v>
      </c>
      <c r="X54" s="26" t="n">
        <f aca="false">IFERROR(VLOOKUP(C54,'Girdi · Şubeler'!$A:$M,13,FALSE()),0)</f>
        <v>1456.98924731183</v>
      </c>
      <c r="Y54" s="44" t="n">
        <f aca="false">W54*X54</f>
        <v>47695.9033072</v>
      </c>
      <c r="Z54" s="43" t="n">
        <f aca="false">IFERROR(VLOOKUP(E54,Backtest!$A:$E,5,FALSE()),0.12)</f>
        <v>0.118016</v>
      </c>
      <c r="AA54" s="30" t="n">
        <f aca="false">Q54*(1+Z54)</f>
        <v>46.5048253863936</v>
      </c>
      <c r="AB54" s="30" t="n">
        <f aca="false">Q54*(1-Z54)</f>
        <v>36.6868738136064</v>
      </c>
    </row>
    <row r="55" customFormat="false" ht="15" hidden="false" customHeight="false" outlineLevel="0" collapsed="false">
      <c r="A55" s="37" t="s">
        <v>195</v>
      </c>
      <c r="B55" s="37" t="s">
        <v>153</v>
      </c>
      <c r="C55" s="37" t="s">
        <v>101</v>
      </c>
      <c r="D55" s="37" t="s">
        <v>102</v>
      </c>
      <c r="E55" s="37" t="s">
        <v>69</v>
      </c>
      <c r="F55" s="37" t="s">
        <v>100</v>
      </c>
      <c r="G55" s="38" t="n">
        <v>35.3</v>
      </c>
      <c r="H55" s="39" t="n">
        <v>1.152</v>
      </c>
      <c r="I55" s="39" t="n">
        <v>1</v>
      </c>
      <c r="J55" s="39" t="n">
        <v>1.03</v>
      </c>
      <c r="K55" s="39" t="n">
        <v>1</v>
      </c>
      <c r="L55" s="39" t="n">
        <v>1</v>
      </c>
      <c r="M55" s="39" t="n">
        <v>1.15</v>
      </c>
      <c r="N55" s="39" t="n">
        <v>1</v>
      </c>
      <c r="O55" s="39" t="n">
        <v>1</v>
      </c>
      <c r="P55" s="39" t="n">
        <v>0.97</v>
      </c>
      <c r="Q55" s="30" t="n">
        <f aca="false">G55*H55*I55*J55*K55*L55*M55*N55*O55</f>
        <v>48.1684032</v>
      </c>
      <c r="R55" s="42" t="n">
        <v>93</v>
      </c>
      <c r="S55" s="30" t="n">
        <f aca="false">R55*P55</f>
        <v>90.21</v>
      </c>
      <c r="T55" s="34" t="n">
        <f aca="false">IFERROR(Q55/S55,0)</f>
        <v>0.533958576654473</v>
      </c>
      <c r="U55" s="30" t="n">
        <f aca="false">MAX(0,Q55-S55)</f>
        <v>0</v>
      </c>
      <c r="V55" s="43" t="n">
        <f aca="false">IFERROR(VLOOKUP(C55,'Girdi · Şubeler'!$A:$N,14,FALSE()),0.79)</f>
        <v>0.787</v>
      </c>
      <c r="W55" s="30" t="n">
        <f aca="false">MIN(Q55,S55)*V55</f>
        <v>37.9085333184</v>
      </c>
      <c r="X55" s="26" t="n">
        <f aca="false">IFERROR(VLOOKUP(C55,'Girdi · Şubeler'!$A:$M,13,FALSE()),0)</f>
        <v>1456.98924731183</v>
      </c>
      <c r="Y55" s="44" t="n">
        <f aca="false">W55*X55</f>
        <v>55232.325426271</v>
      </c>
      <c r="Z55" s="43" t="n">
        <f aca="false">IFERROR(VLOOKUP(E55,Backtest!$A:$E,5,FALSE()),0.12)</f>
        <v>0.118016</v>
      </c>
      <c r="AA55" s="30" t="n">
        <f aca="false">Q55*(1+Z55)</f>
        <v>53.8530454720512</v>
      </c>
      <c r="AB55" s="30" t="n">
        <f aca="false">Q55*(1-Z55)</f>
        <v>42.4837609279488</v>
      </c>
    </row>
    <row r="56" customFormat="false" ht="15" hidden="false" customHeight="false" outlineLevel="0" collapsed="false">
      <c r="A56" s="37" t="s">
        <v>198</v>
      </c>
      <c r="B56" s="37" t="s">
        <v>155</v>
      </c>
      <c r="C56" s="37" t="s">
        <v>101</v>
      </c>
      <c r="D56" s="37" t="s">
        <v>102</v>
      </c>
      <c r="E56" s="37" t="s">
        <v>69</v>
      </c>
      <c r="F56" s="37" t="s">
        <v>100</v>
      </c>
      <c r="G56" s="38" t="n">
        <v>35.7</v>
      </c>
      <c r="H56" s="39" t="n">
        <v>1</v>
      </c>
      <c r="I56" s="39" t="n">
        <v>1</v>
      </c>
      <c r="J56" s="39" t="n">
        <v>1.03</v>
      </c>
      <c r="K56" s="39" t="n">
        <v>1.06</v>
      </c>
      <c r="L56" s="39" t="n">
        <v>1</v>
      </c>
      <c r="M56" s="39" t="n">
        <v>1.15</v>
      </c>
      <c r="N56" s="39" t="n">
        <v>1</v>
      </c>
      <c r="O56" s="39" t="n">
        <v>1</v>
      </c>
      <c r="P56" s="39" t="n">
        <v>1</v>
      </c>
      <c r="Q56" s="30" t="n">
        <f aca="false">G56*H56*I56*J56*K56*L56*M56*N56*O56</f>
        <v>44.823849</v>
      </c>
      <c r="R56" s="42" t="n">
        <v>93</v>
      </c>
      <c r="S56" s="30" t="n">
        <f aca="false">R56*P56</f>
        <v>93</v>
      </c>
      <c r="T56" s="34" t="n">
        <f aca="false">IFERROR(Q56/S56,0)</f>
        <v>0.481976870967742</v>
      </c>
      <c r="U56" s="30" t="n">
        <f aca="false">MAX(0,Q56-S56)</f>
        <v>0</v>
      </c>
      <c r="V56" s="43" t="n">
        <f aca="false">IFERROR(VLOOKUP(C56,'Girdi · Şubeler'!$A:$N,14,FALSE()),0.79)</f>
        <v>0.787</v>
      </c>
      <c r="W56" s="30" t="n">
        <f aca="false">MIN(Q56,S56)*V56</f>
        <v>35.276369163</v>
      </c>
      <c r="X56" s="26" t="n">
        <f aca="false">IFERROR(VLOOKUP(C56,'Girdi · Şubeler'!$A:$M,13,FALSE()),0)</f>
        <v>1456.98924731183</v>
      </c>
      <c r="Y56" s="44" t="n">
        <f aca="false">W56*X56</f>
        <v>51397.2905546935</v>
      </c>
      <c r="Z56" s="43" t="n">
        <f aca="false">IFERROR(VLOOKUP(E56,Backtest!$A:$E,5,FALSE()),0.12)</f>
        <v>0.118016</v>
      </c>
      <c r="AA56" s="30" t="n">
        <f aca="false">Q56*(1+Z56)</f>
        <v>50.113780363584</v>
      </c>
      <c r="AB56" s="30" t="n">
        <f aca="false">Q56*(1-Z56)</f>
        <v>39.533917636416</v>
      </c>
    </row>
    <row r="57" customFormat="false" ht="15" hidden="false" customHeight="false" outlineLevel="0" collapsed="false">
      <c r="A57" s="37" t="s">
        <v>201</v>
      </c>
      <c r="B57" s="37" t="s">
        <v>157</v>
      </c>
      <c r="C57" s="37" t="s">
        <v>101</v>
      </c>
      <c r="D57" s="37" t="s">
        <v>102</v>
      </c>
      <c r="E57" s="37" t="s">
        <v>69</v>
      </c>
      <c r="F57" s="37" t="s">
        <v>100</v>
      </c>
      <c r="G57" s="38" t="n">
        <v>48.1</v>
      </c>
      <c r="H57" s="39" t="n">
        <v>1</v>
      </c>
      <c r="I57" s="39" t="n">
        <v>1</v>
      </c>
      <c r="J57" s="39" t="n">
        <v>1.03</v>
      </c>
      <c r="K57" s="39" t="n">
        <v>1.06</v>
      </c>
      <c r="L57" s="39" t="n">
        <v>1</v>
      </c>
      <c r="M57" s="39" t="n">
        <v>1.15</v>
      </c>
      <c r="N57" s="39" t="n">
        <v>1</v>
      </c>
      <c r="O57" s="39" t="n">
        <v>1</v>
      </c>
      <c r="P57" s="39" t="n">
        <v>1</v>
      </c>
      <c r="Q57" s="30" t="n">
        <f aca="false">G57*H57*I57*J57*K57*L57*M57*N57*O57</f>
        <v>60.392917</v>
      </c>
      <c r="R57" s="42" t="n">
        <v>93</v>
      </c>
      <c r="S57" s="30" t="n">
        <f aca="false">R57*P57</f>
        <v>93</v>
      </c>
      <c r="T57" s="34" t="n">
        <f aca="false">IFERROR(Q57/S57,0)</f>
        <v>0.649386204301075</v>
      </c>
      <c r="U57" s="30" t="n">
        <f aca="false">MAX(0,Q57-S57)</f>
        <v>0</v>
      </c>
      <c r="V57" s="43" t="n">
        <f aca="false">IFERROR(VLOOKUP(C57,'Girdi · Şubeler'!$A:$N,14,FALSE()),0.79)</f>
        <v>0.787</v>
      </c>
      <c r="W57" s="30" t="n">
        <f aca="false">MIN(Q57,S57)*V57</f>
        <v>47.529225679</v>
      </c>
      <c r="X57" s="26" t="n">
        <f aca="false">IFERROR(VLOOKUP(C57,'Girdi · Şubeler'!$A:$M,13,FALSE()),0)</f>
        <v>1456.98924731183</v>
      </c>
      <c r="Y57" s="44" t="n">
        <f aca="false">W57*X57</f>
        <v>69249.5707473602</v>
      </c>
      <c r="Z57" s="43" t="n">
        <f aca="false">IFERROR(VLOOKUP(E57,Backtest!$A:$E,5,FALSE()),0.12)</f>
        <v>0.118016</v>
      </c>
      <c r="AA57" s="30" t="n">
        <f aca="false">Q57*(1+Z57)</f>
        <v>67.520247492672</v>
      </c>
      <c r="AB57" s="30" t="n">
        <f aca="false">Q57*(1-Z57)</f>
        <v>53.265586507328</v>
      </c>
    </row>
    <row r="58" customFormat="false" ht="15" hidden="false" customHeight="false" outlineLevel="0" collapsed="false">
      <c r="A58" s="37" t="s">
        <v>204</v>
      </c>
      <c r="B58" s="37" t="s">
        <v>159</v>
      </c>
      <c r="C58" s="37" t="s">
        <v>101</v>
      </c>
      <c r="D58" s="37" t="s">
        <v>102</v>
      </c>
      <c r="E58" s="37" t="s">
        <v>69</v>
      </c>
      <c r="F58" s="37" t="s">
        <v>100</v>
      </c>
      <c r="G58" s="38" t="n">
        <v>48.8</v>
      </c>
      <c r="H58" s="39" t="n">
        <v>1</v>
      </c>
      <c r="I58" s="39" t="n">
        <v>1</v>
      </c>
      <c r="J58" s="39" t="n">
        <v>1.03</v>
      </c>
      <c r="K58" s="39" t="n">
        <v>1.06</v>
      </c>
      <c r="L58" s="39" t="n">
        <v>1</v>
      </c>
      <c r="M58" s="39" t="n">
        <v>1.15</v>
      </c>
      <c r="N58" s="39" t="n">
        <v>1</v>
      </c>
      <c r="O58" s="39" t="n">
        <v>1</v>
      </c>
      <c r="P58" s="39" t="n">
        <v>1</v>
      </c>
      <c r="Q58" s="30" t="n">
        <f aca="false">G58*H58*I58*J58*K58*L58*M58*N58*O58</f>
        <v>61.271816</v>
      </c>
      <c r="R58" s="42" t="n">
        <v>93</v>
      </c>
      <c r="S58" s="30" t="n">
        <f aca="false">R58*P58</f>
        <v>93</v>
      </c>
      <c r="T58" s="34" t="n">
        <f aca="false">IFERROR(Q58/S58,0)</f>
        <v>0.658836731182796</v>
      </c>
      <c r="U58" s="30" t="n">
        <f aca="false">MAX(0,Q58-S58)</f>
        <v>0</v>
      </c>
      <c r="V58" s="43" t="n">
        <f aca="false">IFERROR(VLOOKUP(C58,'Girdi · Şubeler'!$A:$N,14,FALSE()),0.79)</f>
        <v>0.787</v>
      </c>
      <c r="W58" s="30" t="n">
        <f aca="false">MIN(Q58,S58)*V58</f>
        <v>48.220919192</v>
      </c>
      <c r="X58" s="26" t="n">
        <f aca="false">IFERROR(VLOOKUP(C58,'Girdi · Şubeler'!$A:$M,13,FALSE()),0)</f>
        <v>1456.98924731183</v>
      </c>
      <c r="Y58" s="44" t="n">
        <f aca="false">W58*X58</f>
        <v>70257.3607582366</v>
      </c>
      <c r="Z58" s="43" t="n">
        <f aca="false">IFERROR(VLOOKUP(E58,Backtest!$A:$E,5,FALSE()),0.12)</f>
        <v>0.118016</v>
      </c>
      <c r="AA58" s="30" t="n">
        <f aca="false">Q58*(1+Z58)</f>
        <v>68.502870637056</v>
      </c>
      <c r="AB58" s="30" t="n">
        <f aca="false">Q58*(1-Z58)</f>
        <v>54.040761362944</v>
      </c>
    </row>
    <row r="59" customFormat="false" ht="15" hidden="false" customHeight="false" outlineLevel="0" collapsed="false">
      <c r="A59" s="37" t="s">
        <v>207</v>
      </c>
      <c r="B59" s="37" t="s">
        <v>161</v>
      </c>
      <c r="C59" s="37" t="s">
        <v>101</v>
      </c>
      <c r="D59" s="37" t="s">
        <v>102</v>
      </c>
      <c r="E59" s="37" t="s">
        <v>69</v>
      </c>
      <c r="F59" s="37" t="s">
        <v>100</v>
      </c>
      <c r="G59" s="38" t="n">
        <v>41.3</v>
      </c>
      <c r="H59" s="39" t="n">
        <v>1</v>
      </c>
      <c r="I59" s="39" t="n">
        <v>1</v>
      </c>
      <c r="J59" s="39" t="n">
        <v>1.03</v>
      </c>
      <c r="K59" s="39" t="n">
        <v>1</v>
      </c>
      <c r="L59" s="39" t="n">
        <v>1</v>
      </c>
      <c r="M59" s="39" t="n">
        <v>1.15</v>
      </c>
      <c r="N59" s="39" t="n">
        <v>1</v>
      </c>
      <c r="O59" s="39" t="n">
        <v>1</v>
      </c>
      <c r="P59" s="39" t="n">
        <v>1</v>
      </c>
      <c r="Q59" s="30" t="n">
        <f aca="false">G59*H59*I59*J59*K59*L59*M59*N59*O59</f>
        <v>48.91985</v>
      </c>
      <c r="R59" s="42" t="n">
        <v>93</v>
      </c>
      <c r="S59" s="30" t="n">
        <f aca="false">R59*P59</f>
        <v>93</v>
      </c>
      <c r="T59" s="34" t="n">
        <f aca="false">IFERROR(Q59/S59,0)</f>
        <v>0.526019892473118</v>
      </c>
      <c r="U59" s="30" t="n">
        <f aca="false">MAX(0,Q59-S59)</f>
        <v>0</v>
      </c>
      <c r="V59" s="43" t="n">
        <f aca="false">IFERROR(VLOOKUP(C59,'Girdi · Şubeler'!$A:$N,14,FALSE()),0.79)</f>
        <v>0.787</v>
      </c>
      <c r="W59" s="30" t="n">
        <f aca="false">MIN(Q59,S59)*V59</f>
        <v>38.49992195</v>
      </c>
      <c r="X59" s="26" t="n">
        <f aca="false">IFERROR(VLOOKUP(C59,'Girdi · Şubeler'!$A:$M,13,FALSE()),0)</f>
        <v>1456.98924731183</v>
      </c>
      <c r="Y59" s="44" t="n">
        <f aca="false">W59*X59</f>
        <v>56093.9723034946</v>
      </c>
      <c r="Z59" s="43" t="n">
        <f aca="false">IFERROR(VLOOKUP(E59,Backtest!$A:$E,5,FALSE()),0.12)</f>
        <v>0.118016</v>
      </c>
      <c r="AA59" s="30" t="n">
        <f aca="false">Q59*(1+Z59)</f>
        <v>54.6931750176</v>
      </c>
      <c r="AB59" s="30" t="n">
        <f aca="false">Q59*(1-Z59)</f>
        <v>43.1465249824</v>
      </c>
    </row>
    <row r="60" customFormat="false" ht="15" hidden="false" customHeight="false" outlineLevel="0" collapsed="false">
      <c r="A60" s="37" t="s">
        <v>228</v>
      </c>
      <c r="B60" s="37" t="s">
        <v>149</v>
      </c>
      <c r="C60" s="37" t="s">
        <v>101</v>
      </c>
      <c r="D60" s="37" t="s">
        <v>102</v>
      </c>
      <c r="E60" s="37" t="s">
        <v>69</v>
      </c>
      <c r="F60" s="37" t="s">
        <v>100</v>
      </c>
      <c r="G60" s="38" t="n">
        <v>35.9</v>
      </c>
      <c r="H60" s="39" t="n">
        <v>1</v>
      </c>
      <c r="I60" s="39" t="n">
        <v>1</v>
      </c>
      <c r="J60" s="39" t="n">
        <v>1.03</v>
      </c>
      <c r="K60" s="39" t="n">
        <v>1</v>
      </c>
      <c r="L60" s="39" t="n">
        <v>1</v>
      </c>
      <c r="M60" s="39" t="n">
        <v>1.15</v>
      </c>
      <c r="N60" s="39" t="n">
        <v>1</v>
      </c>
      <c r="O60" s="39" t="n">
        <v>1</v>
      </c>
      <c r="P60" s="39" t="n">
        <v>1</v>
      </c>
      <c r="Q60" s="30" t="n">
        <f aca="false">G60*H60*I60*J60*K60*L60*M60*N60*O60</f>
        <v>42.52355</v>
      </c>
      <c r="R60" s="42" t="n">
        <v>93</v>
      </c>
      <c r="S60" s="30" t="n">
        <f aca="false">R60*P60</f>
        <v>93</v>
      </c>
      <c r="T60" s="34" t="n">
        <f aca="false">IFERROR(Q60/S60,0)</f>
        <v>0.45724247311828</v>
      </c>
      <c r="U60" s="30" t="n">
        <f aca="false">MAX(0,Q60-S60)</f>
        <v>0</v>
      </c>
      <c r="V60" s="43" t="n">
        <f aca="false">IFERROR(VLOOKUP(C60,'Girdi · Şubeler'!$A:$N,14,FALSE()),0.79)</f>
        <v>0.787</v>
      </c>
      <c r="W60" s="30" t="n">
        <f aca="false">MIN(Q60,S60)*V60</f>
        <v>33.46603385</v>
      </c>
      <c r="X60" s="26" t="n">
        <f aca="false">IFERROR(VLOOKUP(C60,'Girdi · Şubeler'!$A:$M,13,FALSE()),0)</f>
        <v>1456.98924731183</v>
      </c>
      <c r="Y60" s="44" t="n">
        <f aca="false">W60*X60</f>
        <v>48759.6514696237</v>
      </c>
      <c r="Z60" s="43" t="n">
        <f aca="false">IFERROR(VLOOKUP(E60,Backtest!$A:$E,5,FALSE()),0.12)</f>
        <v>0.118016</v>
      </c>
      <c r="AA60" s="30" t="n">
        <f aca="false">Q60*(1+Z60)</f>
        <v>47.5420092768</v>
      </c>
      <c r="AB60" s="30" t="n">
        <f aca="false">Q60*(1-Z60)</f>
        <v>37.5050907232</v>
      </c>
    </row>
    <row r="61" customFormat="false" ht="15" hidden="false" customHeight="false" outlineLevel="0" collapsed="false">
      <c r="A61" s="37" t="s">
        <v>193</v>
      </c>
      <c r="B61" s="37" t="s">
        <v>151</v>
      </c>
      <c r="C61" s="37" t="s">
        <v>103</v>
      </c>
      <c r="D61" s="37" t="s">
        <v>104</v>
      </c>
      <c r="E61" s="37" t="s">
        <v>69</v>
      </c>
      <c r="F61" s="37" t="s">
        <v>100</v>
      </c>
      <c r="G61" s="38" t="n">
        <v>35.5</v>
      </c>
      <c r="H61" s="39" t="n">
        <v>1</v>
      </c>
      <c r="I61" s="39" t="n">
        <v>0.992</v>
      </c>
      <c r="J61" s="39" t="n">
        <v>1.03</v>
      </c>
      <c r="K61" s="39" t="n">
        <v>1</v>
      </c>
      <c r="L61" s="39" t="n">
        <v>1</v>
      </c>
      <c r="M61" s="39" t="n">
        <v>1.15</v>
      </c>
      <c r="N61" s="39" t="n">
        <v>1</v>
      </c>
      <c r="O61" s="39" t="n">
        <v>1</v>
      </c>
      <c r="P61" s="39" t="n">
        <v>0.97</v>
      </c>
      <c r="Q61" s="30" t="n">
        <f aca="false">G61*H61*I61*J61*K61*L61*M61*N61*O61</f>
        <v>41.713352</v>
      </c>
      <c r="R61" s="42" t="n">
        <v>82</v>
      </c>
      <c r="S61" s="30" t="n">
        <f aca="false">R61*P61</f>
        <v>79.54</v>
      </c>
      <c r="T61" s="34" t="n">
        <f aca="false">IFERROR(Q61/S61,0)</f>
        <v>0.52443238622077</v>
      </c>
      <c r="U61" s="30" t="n">
        <f aca="false">MAX(0,Q61-S61)</f>
        <v>0</v>
      </c>
      <c r="V61" s="43" t="n">
        <f aca="false">IFERROR(VLOOKUP(C61,'Girdi · Şubeler'!$A:$N,14,FALSE()),0.79)</f>
        <v>0.788</v>
      </c>
      <c r="W61" s="30" t="n">
        <f aca="false">MIN(Q61,S61)*V61</f>
        <v>32.870121376</v>
      </c>
      <c r="X61" s="26" t="n">
        <f aca="false">IFERROR(VLOOKUP(C61,'Girdi · Şubeler'!$A:$M,13,FALSE()),0)</f>
        <v>1451.21951219512</v>
      </c>
      <c r="Y61" s="44" t="n">
        <f aca="false">W61*X61</f>
        <v>47701.7615090732</v>
      </c>
      <c r="Z61" s="43" t="n">
        <f aca="false">IFERROR(VLOOKUP(E61,Backtest!$A:$E,5,FALSE()),0.12)</f>
        <v>0.118016</v>
      </c>
      <c r="AA61" s="30" t="n">
        <f aca="false">Q61*(1+Z61)</f>
        <v>46.636194949632</v>
      </c>
      <c r="AB61" s="30" t="n">
        <f aca="false">Q61*(1-Z61)</f>
        <v>36.790509050368</v>
      </c>
    </row>
    <row r="62" customFormat="false" ht="15" hidden="false" customHeight="false" outlineLevel="0" collapsed="false">
      <c r="A62" s="37" t="s">
        <v>195</v>
      </c>
      <c r="B62" s="37" t="s">
        <v>153</v>
      </c>
      <c r="C62" s="37" t="s">
        <v>103</v>
      </c>
      <c r="D62" s="37" t="s">
        <v>104</v>
      </c>
      <c r="E62" s="37" t="s">
        <v>69</v>
      </c>
      <c r="F62" s="37" t="s">
        <v>100</v>
      </c>
      <c r="G62" s="38" t="n">
        <v>35.1</v>
      </c>
      <c r="H62" s="39" t="n">
        <v>1.152</v>
      </c>
      <c r="I62" s="39" t="n">
        <v>1</v>
      </c>
      <c r="J62" s="39" t="n">
        <v>1.03</v>
      </c>
      <c r="K62" s="39" t="n">
        <v>1</v>
      </c>
      <c r="L62" s="39" t="n">
        <v>1</v>
      </c>
      <c r="M62" s="39" t="n">
        <v>1.15</v>
      </c>
      <c r="N62" s="39" t="n">
        <v>1</v>
      </c>
      <c r="O62" s="39" t="n">
        <v>1</v>
      </c>
      <c r="P62" s="39" t="n">
        <v>0.97</v>
      </c>
      <c r="Q62" s="30" t="n">
        <f aca="false">G62*H62*I62*J62*K62*L62*M62*N62*O62</f>
        <v>47.8954944</v>
      </c>
      <c r="R62" s="42" t="n">
        <v>82</v>
      </c>
      <c r="S62" s="30" t="n">
        <f aca="false">R62*P62</f>
        <v>79.54</v>
      </c>
      <c r="T62" s="34" t="n">
        <f aca="false">IFERROR(Q62/S62,0)</f>
        <v>0.602156077445311</v>
      </c>
      <c r="U62" s="30" t="n">
        <f aca="false">MAX(0,Q62-S62)</f>
        <v>0</v>
      </c>
      <c r="V62" s="43" t="n">
        <f aca="false">IFERROR(VLOOKUP(C62,'Girdi · Şubeler'!$A:$N,14,FALSE()),0.79)</f>
        <v>0.788</v>
      </c>
      <c r="W62" s="30" t="n">
        <f aca="false">MIN(Q62,S62)*V62</f>
        <v>37.7416495872</v>
      </c>
      <c r="X62" s="26" t="n">
        <f aca="false">IFERROR(VLOOKUP(C62,'Girdi · Şubeler'!$A:$M,13,FALSE()),0)</f>
        <v>1451.21951219512</v>
      </c>
      <c r="Y62" s="44" t="n">
        <f aca="false">W62*X62</f>
        <v>54771.4183033756</v>
      </c>
      <c r="Z62" s="43" t="n">
        <f aca="false">IFERROR(VLOOKUP(E62,Backtest!$A:$E,5,FALSE()),0.12)</f>
        <v>0.118016</v>
      </c>
      <c r="AA62" s="30" t="n">
        <f aca="false">Q62*(1+Z62)</f>
        <v>53.5479290671104</v>
      </c>
      <c r="AB62" s="30" t="n">
        <f aca="false">Q62*(1-Z62)</f>
        <v>42.2430597328896</v>
      </c>
    </row>
    <row r="63" customFormat="false" ht="15" hidden="false" customHeight="false" outlineLevel="0" collapsed="false">
      <c r="A63" s="37" t="s">
        <v>198</v>
      </c>
      <c r="B63" s="37" t="s">
        <v>155</v>
      </c>
      <c r="C63" s="37" t="s">
        <v>103</v>
      </c>
      <c r="D63" s="37" t="s">
        <v>104</v>
      </c>
      <c r="E63" s="37" t="s">
        <v>69</v>
      </c>
      <c r="F63" s="37" t="s">
        <v>100</v>
      </c>
      <c r="G63" s="38" t="n">
        <v>35.4</v>
      </c>
      <c r="H63" s="39" t="n">
        <v>1</v>
      </c>
      <c r="I63" s="39" t="n">
        <v>1</v>
      </c>
      <c r="J63" s="39" t="n">
        <v>1.03</v>
      </c>
      <c r="K63" s="39" t="n">
        <v>1.06</v>
      </c>
      <c r="L63" s="39" t="n">
        <v>1</v>
      </c>
      <c r="M63" s="39" t="n">
        <v>1.15</v>
      </c>
      <c r="N63" s="39" t="n">
        <v>1</v>
      </c>
      <c r="O63" s="39" t="n">
        <v>1</v>
      </c>
      <c r="P63" s="39" t="n">
        <v>1</v>
      </c>
      <c r="Q63" s="30" t="n">
        <f aca="false">G63*H63*I63*J63*K63*L63*M63*N63*O63</f>
        <v>44.447178</v>
      </c>
      <c r="R63" s="42" t="n">
        <v>82</v>
      </c>
      <c r="S63" s="30" t="n">
        <f aca="false">R63*P63</f>
        <v>82</v>
      </c>
      <c r="T63" s="34" t="n">
        <f aca="false">IFERROR(Q63/S63,0)</f>
        <v>0.542038756097561</v>
      </c>
      <c r="U63" s="30" t="n">
        <f aca="false">MAX(0,Q63-S63)</f>
        <v>0</v>
      </c>
      <c r="V63" s="43" t="n">
        <f aca="false">IFERROR(VLOOKUP(C63,'Girdi · Şubeler'!$A:$N,14,FALSE()),0.79)</f>
        <v>0.788</v>
      </c>
      <c r="W63" s="30" t="n">
        <f aca="false">MIN(Q63,S63)*V63</f>
        <v>35.024376264</v>
      </c>
      <c r="X63" s="26" t="n">
        <f aca="false">IFERROR(VLOOKUP(C63,'Girdi · Şubeler'!$A:$M,13,FALSE()),0)</f>
        <v>1451.21951219512</v>
      </c>
      <c r="Y63" s="44" t="n">
        <f aca="false">W63*X63</f>
        <v>50828.0582367805</v>
      </c>
      <c r="Z63" s="43" t="n">
        <f aca="false">IFERROR(VLOOKUP(E63,Backtest!$A:$E,5,FALSE()),0.12)</f>
        <v>0.118016</v>
      </c>
      <c r="AA63" s="30" t="n">
        <f aca="false">Q63*(1+Z63)</f>
        <v>49.692656158848</v>
      </c>
      <c r="AB63" s="30" t="n">
        <f aca="false">Q63*(1-Z63)</f>
        <v>39.201699841152</v>
      </c>
    </row>
    <row r="64" customFormat="false" ht="15" hidden="false" customHeight="false" outlineLevel="0" collapsed="false">
      <c r="A64" s="37" t="s">
        <v>201</v>
      </c>
      <c r="B64" s="37" t="s">
        <v>157</v>
      </c>
      <c r="C64" s="37" t="s">
        <v>103</v>
      </c>
      <c r="D64" s="37" t="s">
        <v>104</v>
      </c>
      <c r="E64" s="37" t="s">
        <v>69</v>
      </c>
      <c r="F64" s="37" t="s">
        <v>100</v>
      </c>
      <c r="G64" s="38" t="n">
        <v>48</v>
      </c>
      <c r="H64" s="39" t="n">
        <v>1</v>
      </c>
      <c r="I64" s="39" t="n">
        <v>1</v>
      </c>
      <c r="J64" s="39" t="n">
        <v>1.03</v>
      </c>
      <c r="K64" s="39" t="n">
        <v>1.06</v>
      </c>
      <c r="L64" s="39" t="n">
        <v>1</v>
      </c>
      <c r="M64" s="39" t="n">
        <v>1.15</v>
      </c>
      <c r="N64" s="39" t="n">
        <v>1</v>
      </c>
      <c r="O64" s="39" t="n">
        <v>1</v>
      </c>
      <c r="P64" s="39" t="n">
        <v>1</v>
      </c>
      <c r="Q64" s="30" t="n">
        <f aca="false">G64*H64*I64*J64*K64*L64*M64*N64*O64</f>
        <v>60.26736</v>
      </c>
      <c r="R64" s="42" t="n">
        <v>82</v>
      </c>
      <c r="S64" s="30" t="n">
        <f aca="false">R64*P64</f>
        <v>82</v>
      </c>
      <c r="T64" s="34" t="n">
        <f aca="false">IFERROR(Q64/S64,0)</f>
        <v>0.734967804878049</v>
      </c>
      <c r="U64" s="30" t="n">
        <f aca="false">MAX(0,Q64-S64)</f>
        <v>0</v>
      </c>
      <c r="V64" s="43" t="n">
        <f aca="false">IFERROR(VLOOKUP(C64,'Girdi · Şubeler'!$A:$N,14,FALSE()),0.79)</f>
        <v>0.788</v>
      </c>
      <c r="W64" s="30" t="n">
        <f aca="false">MIN(Q64,S64)*V64</f>
        <v>47.49067968</v>
      </c>
      <c r="X64" s="26" t="n">
        <f aca="false">IFERROR(VLOOKUP(C64,'Girdi · Şubeler'!$A:$M,13,FALSE()),0)</f>
        <v>1451.21951219512</v>
      </c>
      <c r="Y64" s="44" t="n">
        <f aca="false">W64*X64</f>
        <v>68919.4009990244</v>
      </c>
      <c r="Z64" s="43" t="n">
        <f aca="false">IFERROR(VLOOKUP(E64,Backtest!$A:$E,5,FALSE()),0.12)</f>
        <v>0.118016</v>
      </c>
      <c r="AA64" s="30" t="n">
        <f aca="false">Q64*(1+Z64)</f>
        <v>67.37987275776</v>
      </c>
      <c r="AB64" s="30" t="n">
        <f aca="false">Q64*(1-Z64)</f>
        <v>53.15484724224</v>
      </c>
    </row>
    <row r="65" customFormat="false" ht="15" hidden="false" customHeight="false" outlineLevel="0" collapsed="false">
      <c r="A65" s="37" t="s">
        <v>204</v>
      </c>
      <c r="B65" s="37" t="s">
        <v>159</v>
      </c>
      <c r="C65" s="37" t="s">
        <v>103</v>
      </c>
      <c r="D65" s="37" t="s">
        <v>104</v>
      </c>
      <c r="E65" s="37" t="s">
        <v>69</v>
      </c>
      <c r="F65" s="37" t="s">
        <v>100</v>
      </c>
      <c r="G65" s="38" t="n">
        <v>48.4</v>
      </c>
      <c r="H65" s="39" t="n">
        <v>1</v>
      </c>
      <c r="I65" s="39" t="n">
        <v>1</v>
      </c>
      <c r="J65" s="39" t="n">
        <v>1.03</v>
      </c>
      <c r="K65" s="39" t="n">
        <v>1.06</v>
      </c>
      <c r="L65" s="39" t="n">
        <v>1</v>
      </c>
      <c r="M65" s="39" t="n">
        <v>1.15</v>
      </c>
      <c r="N65" s="39" t="n">
        <v>1</v>
      </c>
      <c r="O65" s="39" t="n">
        <v>1</v>
      </c>
      <c r="P65" s="39" t="n">
        <v>1</v>
      </c>
      <c r="Q65" s="30" t="n">
        <f aca="false">G65*H65*I65*J65*K65*L65*M65*N65*O65</f>
        <v>60.769588</v>
      </c>
      <c r="R65" s="42" t="n">
        <v>82</v>
      </c>
      <c r="S65" s="30" t="n">
        <f aca="false">R65*P65</f>
        <v>82</v>
      </c>
      <c r="T65" s="34" t="n">
        <f aca="false">IFERROR(Q65/S65,0)</f>
        <v>0.741092536585366</v>
      </c>
      <c r="U65" s="30" t="n">
        <f aca="false">MAX(0,Q65-S65)</f>
        <v>0</v>
      </c>
      <c r="V65" s="43" t="n">
        <f aca="false">IFERROR(VLOOKUP(C65,'Girdi · Şubeler'!$A:$N,14,FALSE()),0.79)</f>
        <v>0.788</v>
      </c>
      <c r="W65" s="30" t="n">
        <f aca="false">MIN(Q65,S65)*V65</f>
        <v>47.886435344</v>
      </c>
      <c r="X65" s="26" t="n">
        <f aca="false">IFERROR(VLOOKUP(C65,'Girdi · Şubeler'!$A:$M,13,FALSE()),0)</f>
        <v>1451.21951219512</v>
      </c>
      <c r="Y65" s="44" t="n">
        <f aca="false">W65*X65</f>
        <v>69493.7293406829</v>
      </c>
      <c r="Z65" s="43" t="n">
        <f aca="false">IFERROR(VLOOKUP(E65,Backtest!$A:$E,5,FALSE()),0.12)</f>
        <v>0.118016</v>
      </c>
      <c r="AA65" s="30" t="n">
        <f aca="false">Q65*(1+Z65)</f>
        <v>67.941371697408</v>
      </c>
      <c r="AB65" s="30" t="n">
        <f aca="false">Q65*(1-Z65)</f>
        <v>53.597804302592</v>
      </c>
    </row>
    <row r="66" customFormat="false" ht="15" hidden="false" customHeight="false" outlineLevel="0" collapsed="false">
      <c r="A66" s="37" t="s">
        <v>207</v>
      </c>
      <c r="B66" s="37" t="s">
        <v>161</v>
      </c>
      <c r="C66" s="37" t="s">
        <v>103</v>
      </c>
      <c r="D66" s="37" t="s">
        <v>104</v>
      </c>
      <c r="E66" s="37" t="s">
        <v>69</v>
      </c>
      <c r="F66" s="37" t="s">
        <v>100</v>
      </c>
      <c r="G66" s="38" t="n">
        <v>41.9</v>
      </c>
      <c r="H66" s="39" t="n">
        <v>1</v>
      </c>
      <c r="I66" s="39" t="n">
        <v>1</v>
      </c>
      <c r="J66" s="39" t="n">
        <v>1.03</v>
      </c>
      <c r="K66" s="39" t="n">
        <v>1</v>
      </c>
      <c r="L66" s="39" t="n">
        <v>1</v>
      </c>
      <c r="M66" s="39" t="n">
        <v>1.15</v>
      </c>
      <c r="N66" s="39" t="n">
        <v>1</v>
      </c>
      <c r="O66" s="39" t="n">
        <v>1</v>
      </c>
      <c r="P66" s="39" t="n">
        <v>1</v>
      </c>
      <c r="Q66" s="30" t="n">
        <f aca="false">G66*H66*I66*J66*K66*L66*M66*N66*O66</f>
        <v>49.63055</v>
      </c>
      <c r="R66" s="42" t="n">
        <v>82</v>
      </c>
      <c r="S66" s="30" t="n">
        <f aca="false">R66*P66</f>
        <v>82</v>
      </c>
      <c r="T66" s="34" t="n">
        <f aca="false">IFERROR(Q66/S66,0)</f>
        <v>0.605250609756098</v>
      </c>
      <c r="U66" s="30" t="n">
        <f aca="false">MAX(0,Q66-S66)</f>
        <v>0</v>
      </c>
      <c r="V66" s="43" t="n">
        <f aca="false">IFERROR(VLOOKUP(C66,'Girdi · Şubeler'!$A:$N,14,FALSE()),0.79)</f>
        <v>0.788</v>
      </c>
      <c r="W66" s="30" t="n">
        <f aca="false">MIN(Q66,S66)*V66</f>
        <v>39.1088734</v>
      </c>
      <c r="X66" s="26" t="n">
        <f aca="false">IFERROR(VLOOKUP(C66,'Girdi · Şubeler'!$A:$M,13,FALSE()),0)</f>
        <v>1451.21951219512</v>
      </c>
      <c r="Y66" s="44" t="n">
        <f aca="false">W66*X66</f>
        <v>56755.5601780488</v>
      </c>
      <c r="Z66" s="43" t="n">
        <f aca="false">IFERROR(VLOOKUP(E66,Backtest!$A:$E,5,FALSE()),0.12)</f>
        <v>0.118016</v>
      </c>
      <c r="AA66" s="30" t="n">
        <f aca="false">Q66*(1+Z66)</f>
        <v>55.4877489888</v>
      </c>
      <c r="AB66" s="30" t="n">
        <f aca="false">Q66*(1-Z66)</f>
        <v>43.7733510112</v>
      </c>
    </row>
    <row r="67" customFormat="false" ht="15" hidden="false" customHeight="false" outlineLevel="0" collapsed="false">
      <c r="A67" s="37" t="s">
        <v>228</v>
      </c>
      <c r="B67" s="37" t="s">
        <v>149</v>
      </c>
      <c r="C67" s="37" t="s">
        <v>103</v>
      </c>
      <c r="D67" s="37" t="s">
        <v>104</v>
      </c>
      <c r="E67" s="37" t="s">
        <v>69</v>
      </c>
      <c r="F67" s="37" t="s">
        <v>100</v>
      </c>
      <c r="G67" s="38" t="n">
        <v>36</v>
      </c>
      <c r="H67" s="39" t="n">
        <v>1</v>
      </c>
      <c r="I67" s="39" t="n">
        <v>1</v>
      </c>
      <c r="J67" s="39" t="n">
        <v>1.03</v>
      </c>
      <c r="K67" s="39" t="n">
        <v>1</v>
      </c>
      <c r="L67" s="39" t="n">
        <v>1</v>
      </c>
      <c r="M67" s="39" t="n">
        <v>1.15</v>
      </c>
      <c r="N67" s="39" t="n">
        <v>1</v>
      </c>
      <c r="O67" s="39" t="n">
        <v>1</v>
      </c>
      <c r="P67" s="39" t="n">
        <v>1</v>
      </c>
      <c r="Q67" s="30" t="n">
        <f aca="false">G67*H67*I67*J67*K67*L67*M67*N67*O67</f>
        <v>42.642</v>
      </c>
      <c r="R67" s="42" t="n">
        <v>82</v>
      </c>
      <c r="S67" s="30" t="n">
        <f aca="false">R67*P67</f>
        <v>82</v>
      </c>
      <c r="T67" s="34" t="n">
        <f aca="false">IFERROR(Q67/S67,0)</f>
        <v>0.520024390243902</v>
      </c>
      <c r="U67" s="30" t="n">
        <f aca="false">MAX(0,Q67-S67)</f>
        <v>0</v>
      </c>
      <c r="V67" s="43" t="n">
        <f aca="false">IFERROR(VLOOKUP(C67,'Girdi · Şubeler'!$A:$N,14,FALSE()),0.79)</f>
        <v>0.788</v>
      </c>
      <c r="W67" s="30" t="n">
        <f aca="false">MIN(Q67,S67)*V67</f>
        <v>33.601896</v>
      </c>
      <c r="X67" s="26" t="n">
        <f aca="false">IFERROR(VLOOKUP(C67,'Girdi · Şubeler'!$A:$M,13,FALSE()),0)</f>
        <v>1451.21951219512</v>
      </c>
      <c r="Y67" s="44" t="n">
        <f aca="false">W67*X67</f>
        <v>48763.7271219512</v>
      </c>
      <c r="Z67" s="43" t="n">
        <f aca="false">IFERROR(VLOOKUP(E67,Backtest!$A:$E,5,FALSE()),0.12)</f>
        <v>0.118016</v>
      </c>
      <c r="AA67" s="30" t="n">
        <f aca="false">Q67*(1+Z67)</f>
        <v>47.674438272</v>
      </c>
      <c r="AB67" s="30" t="n">
        <f aca="false">Q67*(1-Z67)</f>
        <v>37.609561728</v>
      </c>
    </row>
    <row r="68" customFormat="false" ht="15" hidden="false" customHeight="false" outlineLevel="0" collapsed="false">
      <c r="A68" s="37" t="s">
        <v>193</v>
      </c>
      <c r="B68" s="37" t="s">
        <v>151</v>
      </c>
      <c r="C68" s="37" t="s">
        <v>105</v>
      </c>
      <c r="D68" s="37" t="s">
        <v>106</v>
      </c>
      <c r="E68" s="37" t="s">
        <v>70</v>
      </c>
      <c r="F68" s="37" t="s">
        <v>100</v>
      </c>
      <c r="G68" s="38" t="n">
        <v>21.2</v>
      </c>
      <c r="H68" s="39" t="n">
        <v>1</v>
      </c>
      <c r="I68" s="39" t="n">
        <v>0.99</v>
      </c>
      <c r="J68" s="39" t="n">
        <v>1</v>
      </c>
      <c r="K68" s="39" t="n">
        <v>1</v>
      </c>
      <c r="L68" s="39" t="n">
        <v>1</v>
      </c>
      <c r="M68" s="39" t="n">
        <v>1.15</v>
      </c>
      <c r="N68" s="39" t="n">
        <v>1</v>
      </c>
      <c r="O68" s="39" t="n">
        <v>1</v>
      </c>
      <c r="P68" s="39" t="n">
        <v>0.97</v>
      </c>
      <c r="Q68" s="30" t="n">
        <f aca="false">G68*H68*I68*J68*K68*L68*M68*N68*O68</f>
        <v>24.1362</v>
      </c>
      <c r="R68" s="42" t="n">
        <v>60</v>
      </c>
      <c r="S68" s="30" t="n">
        <f aca="false">R68*P68</f>
        <v>58.2</v>
      </c>
      <c r="T68" s="34" t="n">
        <f aca="false">IFERROR(Q68/S68,0)</f>
        <v>0.414711340206186</v>
      </c>
      <c r="U68" s="30" t="n">
        <f aca="false">MAX(0,Q68-S68)</f>
        <v>0</v>
      </c>
      <c r="V68" s="43" t="n">
        <f aca="false">IFERROR(VLOOKUP(C68,'Girdi · Şubeler'!$A:$N,14,FALSE()),0.79)</f>
        <v>0.774</v>
      </c>
      <c r="W68" s="30" t="n">
        <f aca="false">MIN(Q68,S68)*V68</f>
        <v>18.6814188</v>
      </c>
      <c r="X68" s="26" t="n">
        <f aca="false">IFERROR(VLOOKUP(C68,'Girdi · Şubeler'!$A:$M,13,FALSE()),0)</f>
        <v>1420</v>
      </c>
      <c r="Y68" s="44" t="n">
        <f aca="false">W68*X68</f>
        <v>26527.614696</v>
      </c>
      <c r="Z68" s="43" t="n">
        <f aca="false">IFERROR(VLOOKUP(E68,Backtest!$A:$E,5,FALSE()),0.12)</f>
        <v>0.123008</v>
      </c>
      <c r="AA68" s="30" t="n">
        <f aca="false">Q68*(1+Z68)</f>
        <v>27.1051456896</v>
      </c>
      <c r="AB68" s="30" t="n">
        <f aca="false">Q68*(1-Z68)</f>
        <v>21.1672543104</v>
      </c>
    </row>
    <row r="69" customFormat="false" ht="15" hidden="false" customHeight="false" outlineLevel="0" collapsed="false">
      <c r="A69" s="37" t="s">
        <v>195</v>
      </c>
      <c r="B69" s="37" t="s">
        <v>153</v>
      </c>
      <c r="C69" s="37" t="s">
        <v>105</v>
      </c>
      <c r="D69" s="37" t="s">
        <v>106</v>
      </c>
      <c r="E69" s="37" t="s">
        <v>70</v>
      </c>
      <c r="F69" s="37" t="s">
        <v>100</v>
      </c>
      <c r="G69" s="38" t="n">
        <v>21.4</v>
      </c>
      <c r="H69" s="39" t="n">
        <v>1.157</v>
      </c>
      <c r="I69" s="39" t="n">
        <v>1</v>
      </c>
      <c r="J69" s="39" t="n">
        <v>1</v>
      </c>
      <c r="K69" s="39" t="n">
        <v>1</v>
      </c>
      <c r="L69" s="39" t="n">
        <v>1</v>
      </c>
      <c r="M69" s="39" t="n">
        <v>1.15</v>
      </c>
      <c r="N69" s="39" t="n">
        <v>1</v>
      </c>
      <c r="O69" s="39" t="n">
        <v>1</v>
      </c>
      <c r="P69" s="39" t="n">
        <v>0.97</v>
      </c>
      <c r="Q69" s="30" t="n">
        <f aca="false">G69*H69*I69*J69*K69*L69*M69*N69*O69</f>
        <v>28.47377</v>
      </c>
      <c r="R69" s="42" t="n">
        <v>60</v>
      </c>
      <c r="S69" s="30" t="n">
        <f aca="false">R69*P69</f>
        <v>58.2</v>
      </c>
      <c r="T69" s="34" t="n">
        <f aca="false">IFERROR(Q69/S69,0)</f>
        <v>0.489240034364261</v>
      </c>
      <c r="U69" s="30" t="n">
        <f aca="false">MAX(0,Q69-S69)</f>
        <v>0</v>
      </c>
      <c r="V69" s="43" t="n">
        <f aca="false">IFERROR(VLOOKUP(C69,'Girdi · Şubeler'!$A:$N,14,FALSE()),0.79)</f>
        <v>0.774</v>
      </c>
      <c r="W69" s="30" t="n">
        <f aca="false">MIN(Q69,S69)*V69</f>
        <v>22.03869798</v>
      </c>
      <c r="X69" s="26" t="n">
        <f aca="false">IFERROR(VLOOKUP(C69,'Girdi · Şubeler'!$A:$M,13,FALSE()),0)</f>
        <v>1420</v>
      </c>
      <c r="Y69" s="44" t="n">
        <f aca="false">W69*X69</f>
        <v>31294.9511316</v>
      </c>
      <c r="Z69" s="43" t="n">
        <f aca="false">IFERROR(VLOOKUP(E69,Backtest!$A:$E,5,FALSE()),0.12)</f>
        <v>0.123008</v>
      </c>
      <c r="AA69" s="30" t="n">
        <f aca="false">Q69*(1+Z69)</f>
        <v>31.97627150016</v>
      </c>
      <c r="AB69" s="30" t="n">
        <f aca="false">Q69*(1-Z69)</f>
        <v>24.97126849984</v>
      </c>
    </row>
    <row r="70" customFormat="false" ht="15" hidden="false" customHeight="false" outlineLevel="0" collapsed="false">
      <c r="A70" s="37" t="s">
        <v>198</v>
      </c>
      <c r="B70" s="37" t="s">
        <v>155</v>
      </c>
      <c r="C70" s="37" t="s">
        <v>105</v>
      </c>
      <c r="D70" s="37" t="s">
        <v>106</v>
      </c>
      <c r="E70" s="37" t="s">
        <v>70</v>
      </c>
      <c r="F70" s="37" t="s">
        <v>100</v>
      </c>
      <c r="G70" s="38" t="n">
        <v>20.9</v>
      </c>
      <c r="H70" s="39" t="n">
        <v>1</v>
      </c>
      <c r="I70" s="39" t="n">
        <v>1</v>
      </c>
      <c r="J70" s="39" t="n">
        <v>1</v>
      </c>
      <c r="K70" s="39" t="n">
        <v>1.06</v>
      </c>
      <c r="L70" s="39" t="n">
        <v>1</v>
      </c>
      <c r="M70" s="39" t="n">
        <v>1.15</v>
      </c>
      <c r="N70" s="39" t="n">
        <v>1</v>
      </c>
      <c r="O70" s="39" t="n">
        <v>1</v>
      </c>
      <c r="P70" s="39" t="n">
        <v>1</v>
      </c>
      <c r="Q70" s="30" t="n">
        <f aca="false">G70*H70*I70*J70*K70*L70*M70*N70*O70</f>
        <v>25.4771</v>
      </c>
      <c r="R70" s="42" t="n">
        <v>60</v>
      </c>
      <c r="S70" s="30" t="n">
        <f aca="false">R70*P70</f>
        <v>60</v>
      </c>
      <c r="T70" s="34" t="n">
        <f aca="false">IFERROR(Q70/S70,0)</f>
        <v>0.424618333333333</v>
      </c>
      <c r="U70" s="30" t="n">
        <f aca="false">MAX(0,Q70-S70)</f>
        <v>0</v>
      </c>
      <c r="V70" s="43" t="n">
        <f aca="false">IFERROR(VLOOKUP(C70,'Girdi · Şubeler'!$A:$N,14,FALSE()),0.79)</f>
        <v>0.774</v>
      </c>
      <c r="W70" s="30" t="n">
        <f aca="false">MIN(Q70,S70)*V70</f>
        <v>19.7192754</v>
      </c>
      <c r="X70" s="26" t="n">
        <f aca="false">IFERROR(VLOOKUP(C70,'Girdi · Şubeler'!$A:$M,13,FALSE()),0)</f>
        <v>1420</v>
      </c>
      <c r="Y70" s="44" t="n">
        <f aca="false">W70*X70</f>
        <v>28001.371068</v>
      </c>
      <c r="Z70" s="43" t="n">
        <f aca="false">IFERROR(VLOOKUP(E70,Backtest!$A:$E,5,FALSE()),0.12)</f>
        <v>0.123008</v>
      </c>
      <c r="AA70" s="30" t="n">
        <f aca="false">Q70*(1+Z70)</f>
        <v>28.6109871168</v>
      </c>
      <c r="AB70" s="30" t="n">
        <f aca="false">Q70*(1-Z70)</f>
        <v>22.3432128832</v>
      </c>
    </row>
    <row r="71" customFormat="false" ht="15" hidden="false" customHeight="false" outlineLevel="0" collapsed="false">
      <c r="A71" s="37" t="s">
        <v>201</v>
      </c>
      <c r="B71" s="37" t="s">
        <v>157</v>
      </c>
      <c r="C71" s="37" t="s">
        <v>105</v>
      </c>
      <c r="D71" s="37" t="s">
        <v>106</v>
      </c>
      <c r="E71" s="37" t="s">
        <v>70</v>
      </c>
      <c r="F71" s="37" t="s">
        <v>100</v>
      </c>
      <c r="G71" s="38" t="n">
        <v>29.5</v>
      </c>
      <c r="H71" s="39" t="n">
        <v>1</v>
      </c>
      <c r="I71" s="39" t="n">
        <v>1</v>
      </c>
      <c r="J71" s="39" t="n">
        <v>1</v>
      </c>
      <c r="K71" s="39" t="n">
        <v>1.06</v>
      </c>
      <c r="L71" s="39" t="n">
        <v>1</v>
      </c>
      <c r="M71" s="39" t="n">
        <v>1.15</v>
      </c>
      <c r="N71" s="39" t="n">
        <v>1</v>
      </c>
      <c r="O71" s="39" t="n">
        <v>1</v>
      </c>
      <c r="P71" s="39" t="n">
        <v>1</v>
      </c>
      <c r="Q71" s="30" t="n">
        <f aca="false">G71*H71*I71*J71*K71*L71*M71*N71*O71</f>
        <v>35.9605</v>
      </c>
      <c r="R71" s="42" t="n">
        <v>60</v>
      </c>
      <c r="S71" s="30" t="n">
        <f aca="false">R71*P71</f>
        <v>60</v>
      </c>
      <c r="T71" s="34" t="n">
        <f aca="false">IFERROR(Q71/S71,0)</f>
        <v>0.599341666666667</v>
      </c>
      <c r="U71" s="30" t="n">
        <f aca="false">MAX(0,Q71-S71)</f>
        <v>0</v>
      </c>
      <c r="V71" s="43" t="n">
        <f aca="false">IFERROR(VLOOKUP(C71,'Girdi · Şubeler'!$A:$N,14,FALSE()),0.79)</f>
        <v>0.774</v>
      </c>
      <c r="W71" s="30" t="n">
        <f aca="false">MIN(Q71,S71)*V71</f>
        <v>27.833427</v>
      </c>
      <c r="X71" s="26" t="n">
        <f aca="false">IFERROR(VLOOKUP(C71,'Girdi · Şubeler'!$A:$M,13,FALSE()),0)</f>
        <v>1420</v>
      </c>
      <c r="Y71" s="44" t="n">
        <f aca="false">W71*X71</f>
        <v>39523.46634</v>
      </c>
      <c r="Z71" s="43" t="n">
        <f aca="false">IFERROR(VLOOKUP(E71,Backtest!$A:$E,5,FALSE()),0.12)</f>
        <v>0.123008</v>
      </c>
      <c r="AA71" s="30" t="n">
        <f aca="false">Q71*(1+Z71)</f>
        <v>40.383929184</v>
      </c>
      <c r="AB71" s="30" t="n">
        <f aca="false">Q71*(1-Z71)</f>
        <v>31.537070816</v>
      </c>
    </row>
    <row r="72" customFormat="false" ht="15" hidden="false" customHeight="false" outlineLevel="0" collapsed="false">
      <c r="A72" s="37" t="s">
        <v>204</v>
      </c>
      <c r="B72" s="37" t="s">
        <v>159</v>
      </c>
      <c r="C72" s="37" t="s">
        <v>105</v>
      </c>
      <c r="D72" s="37" t="s">
        <v>106</v>
      </c>
      <c r="E72" s="37" t="s">
        <v>70</v>
      </c>
      <c r="F72" s="37" t="s">
        <v>100</v>
      </c>
      <c r="G72" s="38" t="n">
        <v>29.9</v>
      </c>
      <c r="H72" s="39" t="n">
        <v>1</v>
      </c>
      <c r="I72" s="39" t="n">
        <v>1</v>
      </c>
      <c r="J72" s="39" t="n">
        <v>1</v>
      </c>
      <c r="K72" s="39" t="n">
        <v>1.06</v>
      </c>
      <c r="L72" s="39" t="n">
        <v>1</v>
      </c>
      <c r="M72" s="39" t="n">
        <v>1.15</v>
      </c>
      <c r="N72" s="39" t="n">
        <v>1</v>
      </c>
      <c r="O72" s="39" t="n">
        <v>1</v>
      </c>
      <c r="P72" s="39" t="n">
        <v>1</v>
      </c>
      <c r="Q72" s="30" t="n">
        <f aca="false">G72*H72*I72*J72*K72*L72*M72*N72*O72</f>
        <v>36.4481</v>
      </c>
      <c r="R72" s="42" t="n">
        <v>60</v>
      </c>
      <c r="S72" s="30" t="n">
        <f aca="false">R72*P72</f>
        <v>60</v>
      </c>
      <c r="T72" s="34" t="n">
        <f aca="false">IFERROR(Q72/S72,0)</f>
        <v>0.607468333333333</v>
      </c>
      <c r="U72" s="30" t="n">
        <f aca="false">MAX(0,Q72-S72)</f>
        <v>0</v>
      </c>
      <c r="V72" s="43" t="n">
        <f aca="false">IFERROR(VLOOKUP(C72,'Girdi · Şubeler'!$A:$N,14,FALSE()),0.79)</f>
        <v>0.774</v>
      </c>
      <c r="W72" s="30" t="n">
        <f aca="false">MIN(Q72,S72)*V72</f>
        <v>28.2108294</v>
      </c>
      <c r="X72" s="26" t="n">
        <f aca="false">IFERROR(VLOOKUP(C72,'Girdi · Şubeler'!$A:$M,13,FALSE()),0)</f>
        <v>1420</v>
      </c>
      <c r="Y72" s="44" t="n">
        <f aca="false">W72*X72</f>
        <v>40059.377748</v>
      </c>
      <c r="Z72" s="43" t="n">
        <f aca="false">IFERROR(VLOOKUP(E72,Backtest!$A:$E,5,FALSE()),0.12)</f>
        <v>0.123008</v>
      </c>
      <c r="AA72" s="30" t="n">
        <f aca="false">Q72*(1+Z72)</f>
        <v>40.9315078848</v>
      </c>
      <c r="AB72" s="30" t="n">
        <f aca="false">Q72*(1-Z72)</f>
        <v>31.9646921152</v>
      </c>
    </row>
    <row r="73" customFormat="false" ht="15" hidden="false" customHeight="false" outlineLevel="0" collapsed="false">
      <c r="A73" s="37" t="s">
        <v>207</v>
      </c>
      <c r="B73" s="37" t="s">
        <v>161</v>
      </c>
      <c r="C73" s="37" t="s">
        <v>105</v>
      </c>
      <c r="D73" s="37" t="s">
        <v>106</v>
      </c>
      <c r="E73" s="37" t="s">
        <v>70</v>
      </c>
      <c r="F73" s="37" t="s">
        <v>100</v>
      </c>
      <c r="G73" s="38" t="n">
        <v>25.3</v>
      </c>
      <c r="H73" s="39" t="n">
        <v>1</v>
      </c>
      <c r="I73" s="39" t="n">
        <v>1</v>
      </c>
      <c r="J73" s="39" t="n">
        <v>1</v>
      </c>
      <c r="K73" s="39" t="n">
        <v>1</v>
      </c>
      <c r="L73" s="39" t="n">
        <v>1</v>
      </c>
      <c r="M73" s="39" t="n">
        <v>1.15</v>
      </c>
      <c r="N73" s="39" t="n">
        <v>1</v>
      </c>
      <c r="O73" s="39" t="n">
        <v>1</v>
      </c>
      <c r="P73" s="39" t="n">
        <v>1</v>
      </c>
      <c r="Q73" s="30" t="n">
        <f aca="false">G73*H73*I73*J73*K73*L73*M73*N73*O73</f>
        <v>29.095</v>
      </c>
      <c r="R73" s="42" t="n">
        <v>60</v>
      </c>
      <c r="S73" s="30" t="n">
        <f aca="false">R73*P73</f>
        <v>60</v>
      </c>
      <c r="T73" s="34" t="n">
        <f aca="false">IFERROR(Q73/S73,0)</f>
        <v>0.484916666666667</v>
      </c>
      <c r="U73" s="30" t="n">
        <f aca="false">MAX(0,Q73-S73)</f>
        <v>0</v>
      </c>
      <c r="V73" s="43" t="n">
        <f aca="false">IFERROR(VLOOKUP(C73,'Girdi · Şubeler'!$A:$N,14,FALSE()),0.79)</f>
        <v>0.774</v>
      </c>
      <c r="W73" s="30" t="n">
        <f aca="false">MIN(Q73,S73)*V73</f>
        <v>22.51953</v>
      </c>
      <c r="X73" s="26" t="n">
        <f aca="false">IFERROR(VLOOKUP(C73,'Girdi · Şubeler'!$A:$M,13,FALSE()),0)</f>
        <v>1420</v>
      </c>
      <c r="Y73" s="44" t="n">
        <f aca="false">W73*X73</f>
        <v>31977.7326</v>
      </c>
      <c r="Z73" s="43" t="n">
        <f aca="false">IFERROR(VLOOKUP(E73,Backtest!$A:$E,5,FALSE()),0.12)</f>
        <v>0.123008</v>
      </c>
      <c r="AA73" s="30" t="n">
        <f aca="false">Q73*(1+Z73)</f>
        <v>32.67391776</v>
      </c>
      <c r="AB73" s="30" t="n">
        <f aca="false">Q73*(1-Z73)</f>
        <v>25.51608224</v>
      </c>
    </row>
    <row r="74" customFormat="false" ht="15" hidden="false" customHeight="false" outlineLevel="0" collapsed="false">
      <c r="A74" s="37" t="s">
        <v>228</v>
      </c>
      <c r="B74" s="37" t="s">
        <v>149</v>
      </c>
      <c r="C74" s="37" t="s">
        <v>105</v>
      </c>
      <c r="D74" s="37" t="s">
        <v>106</v>
      </c>
      <c r="E74" s="37" t="s">
        <v>70</v>
      </c>
      <c r="F74" s="37" t="s">
        <v>100</v>
      </c>
      <c r="G74" s="38" t="n">
        <v>21.4</v>
      </c>
      <c r="H74" s="39" t="n">
        <v>1</v>
      </c>
      <c r="I74" s="39" t="n">
        <v>1</v>
      </c>
      <c r="J74" s="39" t="n">
        <v>1</v>
      </c>
      <c r="K74" s="39" t="n">
        <v>1</v>
      </c>
      <c r="L74" s="39" t="n">
        <v>1</v>
      </c>
      <c r="M74" s="39" t="n">
        <v>1.15</v>
      </c>
      <c r="N74" s="39" t="n">
        <v>1</v>
      </c>
      <c r="O74" s="39" t="n">
        <v>1</v>
      </c>
      <c r="P74" s="39" t="n">
        <v>1</v>
      </c>
      <c r="Q74" s="30" t="n">
        <f aca="false">G74*H74*I74*J74*K74*L74*M74*N74*O74</f>
        <v>24.61</v>
      </c>
      <c r="R74" s="42" t="n">
        <v>60</v>
      </c>
      <c r="S74" s="30" t="n">
        <f aca="false">R74*P74</f>
        <v>60</v>
      </c>
      <c r="T74" s="34" t="n">
        <f aca="false">IFERROR(Q74/S74,0)</f>
        <v>0.410166666666667</v>
      </c>
      <c r="U74" s="30" t="n">
        <f aca="false">MAX(0,Q74-S74)</f>
        <v>0</v>
      </c>
      <c r="V74" s="43" t="n">
        <f aca="false">IFERROR(VLOOKUP(C74,'Girdi · Şubeler'!$A:$N,14,FALSE()),0.79)</f>
        <v>0.774</v>
      </c>
      <c r="W74" s="30" t="n">
        <f aca="false">MIN(Q74,S74)*V74</f>
        <v>19.04814</v>
      </c>
      <c r="X74" s="26" t="n">
        <f aca="false">IFERROR(VLOOKUP(C74,'Girdi · Şubeler'!$A:$M,13,FALSE()),0)</f>
        <v>1420</v>
      </c>
      <c r="Y74" s="44" t="n">
        <f aca="false">W74*X74</f>
        <v>27048.3588</v>
      </c>
      <c r="Z74" s="43" t="n">
        <f aca="false">IFERROR(VLOOKUP(E74,Backtest!$A:$E,5,FALSE()),0.12)</f>
        <v>0.123008</v>
      </c>
      <c r="AA74" s="30" t="n">
        <f aca="false">Q74*(1+Z74)</f>
        <v>27.63722688</v>
      </c>
      <c r="AB74" s="30" t="n">
        <f aca="false">Q74*(1-Z74)</f>
        <v>21.58277312</v>
      </c>
    </row>
    <row r="75" customFormat="false" ht="15" hidden="false" customHeight="false" outlineLevel="0" collapsed="false">
      <c r="A75" s="37" t="s">
        <v>193</v>
      </c>
      <c r="B75" s="37" t="s">
        <v>151</v>
      </c>
      <c r="C75" s="37" t="s">
        <v>107</v>
      </c>
      <c r="D75" s="37" t="s">
        <v>108</v>
      </c>
      <c r="E75" s="37" t="s">
        <v>68</v>
      </c>
      <c r="F75" s="37" t="s">
        <v>109</v>
      </c>
      <c r="G75" s="38" t="n">
        <v>80.8</v>
      </c>
      <c r="H75" s="39" t="n">
        <v>1</v>
      </c>
      <c r="I75" s="39" t="n">
        <v>0.983</v>
      </c>
      <c r="J75" s="39" t="n">
        <v>1</v>
      </c>
      <c r="K75" s="39" t="n">
        <v>1</v>
      </c>
      <c r="L75" s="39" t="n">
        <v>0.9</v>
      </c>
      <c r="M75" s="39" t="n">
        <v>1.15</v>
      </c>
      <c r="N75" s="39" t="n">
        <v>1.036</v>
      </c>
      <c r="O75" s="39" t="n">
        <v>1</v>
      </c>
      <c r="P75" s="39" t="n">
        <v>0.97</v>
      </c>
      <c r="Q75" s="30" t="n">
        <f aca="false">G75*H75*I75*J75*K75*L75*M75*N75*O75</f>
        <v>85.165751664</v>
      </c>
      <c r="R75" s="42" t="n">
        <v>179</v>
      </c>
      <c r="S75" s="30" t="n">
        <f aca="false">R75*P75</f>
        <v>173.63</v>
      </c>
      <c r="T75" s="34" t="n">
        <f aca="false">IFERROR(Q75/S75,0)</f>
        <v>0.490501363036342</v>
      </c>
      <c r="U75" s="30" t="n">
        <f aca="false">MAX(0,Q75-S75)</f>
        <v>0</v>
      </c>
      <c r="V75" s="43" t="n">
        <f aca="false">IFERROR(VLOOKUP(C75,'Girdi · Şubeler'!$A:$N,14,FALSE()),0.79)</f>
        <v>0.796</v>
      </c>
      <c r="W75" s="30" t="n">
        <f aca="false">MIN(Q75,S75)*V75</f>
        <v>67.791938324544</v>
      </c>
      <c r="X75" s="26" t="n">
        <f aca="false">IFERROR(VLOOKUP(C75,'Girdi · Şubeler'!$A:$M,13,FALSE()),0)</f>
        <v>1479.88826815642</v>
      </c>
      <c r="Y75" s="44" t="n">
        <f aca="false">W75*X75</f>
        <v>100324.494202077</v>
      </c>
      <c r="Z75" s="43" t="n">
        <f aca="false">IFERROR(VLOOKUP(E75,Backtest!$A:$E,5,FALSE()),0.12)</f>
        <v>0.119296</v>
      </c>
      <c r="AA75" s="30" t="n">
        <f aca="false">Q75*(1+Z75)</f>
        <v>95.3256851745086</v>
      </c>
      <c r="AB75" s="30" t="n">
        <f aca="false">Q75*(1-Z75)</f>
        <v>75.0058181534915</v>
      </c>
    </row>
    <row r="76" customFormat="false" ht="15" hidden="false" customHeight="false" outlineLevel="0" collapsed="false">
      <c r="A76" s="37" t="s">
        <v>195</v>
      </c>
      <c r="B76" s="37" t="s">
        <v>153</v>
      </c>
      <c r="C76" s="37" t="s">
        <v>107</v>
      </c>
      <c r="D76" s="37" t="s">
        <v>108</v>
      </c>
      <c r="E76" s="37" t="s">
        <v>68</v>
      </c>
      <c r="F76" s="37" t="s">
        <v>109</v>
      </c>
      <c r="G76" s="38" t="n">
        <v>83.5</v>
      </c>
      <c r="H76" s="39" t="n">
        <v>1.171</v>
      </c>
      <c r="I76" s="39" t="n">
        <v>1</v>
      </c>
      <c r="J76" s="39" t="n">
        <v>1</v>
      </c>
      <c r="K76" s="39" t="n">
        <v>1</v>
      </c>
      <c r="L76" s="39" t="n">
        <v>0.9</v>
      </c>
      <c r="M76" s="39" t="n">
        <v>1.15</v>
      </c>
      <c r="N76" s="39" t="n">
        <v>1.036</v>
      </c>
      <c r="O76" s="39" t="n">
        <v>1</v>
      </c>
      <c r="P76" s="39" t="n">
        <v>0.97</v>
      </c>
      <c r="Q76" s="30" t="n">
        <f aca="false">G76*H76*I76*J76*K76*L76*M76*N76*O76</f>
        <v>104.84397441</v>
      </c>
      <c r="R76" s="42" t="n">
        <v>179</v>
      </c>
      <c r="S76" s="30" t="n">
        <f aca="false">R76*P76</f>
        <v>173.63</v>
      </c>
      <c r="T76" s="34" t="n">
        <f aca="false">IFERROR(Q76/S76,0)</f>
        <v>0.603835595288833</v>
      </c>
      <c r="U76" s="30" t="n">
        <f aca="false">MAX(0,Q76-S76)</f>
        <v>0</v>
      </c>
      <c r="V76" s="43" t="n">
        <f aca="false">IFERROR(VLOOKUP(C76,'Girdi · Şubeler'!$A:$N,14,FALSE()),0.79)</f>
        <v>0.796</v>
      </c>
      <c r="W76" s="30" t="n">
        <f aca="false">MIN(Q76,S76)*V76</f>
        <v>83.45580363036</v>
      </c>
      <c r="X76" s="26" t="n">
        <f aca="false">IFERROR(VLOOKUP(C76,'Girdi · Şubeler'!$A:$M,13,FALSE()),0)</f>
        <v>1479.88826815642</v>
      </c>
      <c r="Y76" s="44" t="n">
        <f aca="false">W76*X76</f>
        <v>123505.264702136</v>
      </c>
      <c r="Z76" s="43" t="n">
        <f aca="false">IFERROR(VLOOKUP(E76,Backtest!$A:$E,5,FALSE()),0.12)</f>
        <v>0.119296</v>
      </c>
      <c r="AA76" s="30" t="n">
        <f aca="false">Q76*(1+Z76)</f>
        <v>117.351441181215</v>
      </c>
      <c r="AB76" s="30" t="n">
        <f aca="false">Q76*(1-Z76)</f>
        <v>92.3365076387847</v>
      </c>
    </row>
    <row r="77" customFormat="false" ht="15" hidden="false" customHeight="false" outlineLevel="0" collapsed="false">
      <c r="A77" s="37" t="s">
        <v>198</v>
      </c>
      <c r="B77" s="37" t="s">
        <v>155</v>
      </c>
      <c r="C77" s="37" t="s">
        <v>107</v>
      </c>
      <c r="D77" s="37" t="s">
        <v>108</v>
      </c>
      <c r="E77" s="37" t="s">
        <v>68</v>
      </c>
      <c r="F77" s="37" t="s">
        <v>109</v>
      </c>
      <c r="G77" s="38" t="n">
        <v>83.9</v>
      </c>
      <c r="H77" s="39" t="n">
        <v>1</v>
      </c>
      <c r="I77" s="39" t="n">
        <v>1</v>
      </c>
      <c r="J77" s="39" t="n">
        <v>1</v>
      </c>
      <c r="K77" s="39" t="n">
        <v>1</v>
      </c>
      <c r="L77" s="39" t="n">
        <v>0.9</v>
      </c>
      <c r="M77" s="39" t="n">
        <v>1.15</v>
      </c>
      <c r="N77" s="39" t="n">
        <v>1.036</v>
      </c>
      <c r="O77" s="39" t="n">
        <v>1</v>
      </c>
      <c r="P77" s="39" t="n">
        <v>1</v>
      </c>
      <c r="Q77" s="30" t="n">
        <f aca="false">G77*H77*I77*J77*K77*L77*M77*N77*O77</f>
        <v>89.962614</v>
      </c>
      <c r="R77" s="42" t="n">
        <v>179</v>
      </c>
      <c r="S77" s="30" t="n">
        <f aca="false">R77*P77</f>
        <v>179</v>
      </c>
      <c r="T77" s="34" t="n">
        <f aca="false">IFERROR(Q77/S77,0)</f>
        <v>0.50258443575419</v>
      </c>
      <c r="U77" s="30" t="n">
        <f aca="false">MAX(0,Q77-S77)</f>
        <v>0</v>
      </c>
      <c r="V77" s="43" t="n">
        <f aca="false">IFERROR(VLOOKUP(C77,'Girdi · Şubeler'!$A:$N,14,FALSE()),0.79)</f>
        <v>0.796</v>
      </c>
      <c r="W77" s="30" t="n">
        <f aca="false">MIN(Q77,S77)*V77</f>
        <v>71.610240744</v>
      </c>
      <c r="X77" s="26" t="n">
        <f aca="false">IFERROR(VLOOKUP(C77,'Girdi · Şubeler'!$A:$M,13,FALSE()),0)</f>
        <v>1479.88826815642</v>
      </c>
      <c r="Y77" s="44" t="n">
        <f aca="false">W77*X77</f>
        <v>105975.155156903</v>
      </c>
      <c r="Z77" s="43" t="n">
        <f aca="false">IFERROR(VLOOKUP(E77,Backtest!$A:$E,5,FALSE()),0.12)</f>
        <v>0.119296</v>
      </c>
      <c r="AA77" s="30" t="n">
        <f aca="false">Q77*(1+Z77)</f>
        <v>100.694793999744</v>
      </c>
      <c r="AB77" s="30" t="n">
        <f aca="false">Q77*(1-Z77)</f>
        <v>79.230434000256</v>
      </c>
    </row>
    <row r="78" customFormat="false" ht="15" hidden="false" customHeight="false" outlineLevel="0" collapsed="false">
      <c r="A78" s="37" t="s">
        <v>201</v>
      </c>
      <c r="B78" s="37" t="s">
        <v>157</v>
      </c>
      <c r="C78" s="37" t="s">
        <v>107</v>
      </c>
      <c r="D78" s="37" t="s">
        <v>108</v>
      </c>
      <c r="E78" s="37" t="s">
        <v>68</v>
      </c>
      <c r="F78" s="37" t="s">
        <v>109</v>
      </c>
      <c r="G78" s="38" t="n">
        <v>111.7</v>
      </c>
      <c r="H78" s="39" t="n">
        <v>1</v>
      </c>
      <c r="I78" s="39" t="n">
        <v>1</v>
      </c>
      <c r="J78" s="39" t="n">
        <v>1</v>
      </c>
      <c r="K78" s="39" t="n">
        <v>1</v>
      </c>
      <c r="L78" s="39" t="n">
        <v>0.9</v>
      </c>
      <c r="M78" s="39" t="n">
        <v>1.15</v>
      </c>
      <c r="N78" s="39" t="n">
        <v>1.036</v>
      </c>
      <c r="O78" s="39" t="n">
        <v>1</v>
      </c>
      <c r="P78" s="39" t="n">
        <v>1</v>
      </c>
      <c r="Q78" s="30" t="n">
        <f aca="false">G78*H78*I78*J78*K78*L78*M78*N78*O78</f>
        <v>119.771442</v>
      </c>
      <c r="R78" s="42" t="n">
        <v>179</v>
      </c>
      <c r="S78" s="30" t="n">
        <f aca="false">R78*P78</f>
        <v>179</v>
      </c>
      <c r="T78" s="34" t="n">
        <f aca="false">IFERROR(Q78/S78,0)</f>
        <v>0.669114201117319</v>
      </c>
      <c r="U78" s="30" t="n">
        <f aca="false">MAX(0,Q78-S78)</f>
        <v>0</v>
      </c>
      <c r="V78" s="43" t="n">
        <f aca="false">IFERROR(VLOOKUP(C78,'Girdi · Şubeler'!$A:$N,14,FALSE()),0.79)</f>
        <v>0.796</v>
      </c>
      <c r="W78" s="30" t="n">
        <f aca="false">MIN(Q78,S78)*V78</f>
        <v>95.338067832</v>
      </c>
      <c r="X78" s="26" t="n">
        <f aca="false">IFERROR(VLOOKUP(C78,'Girdi · Şubeler'!$A:$M,13,FALSE()),0)</f>
        <v>1479.88826815642</v>
      </c>
      <c r="Y78" s="44" t="n">
        <f aca="false">W78*X78</f>
        <v>141089.688093278</v>
      </c>
      <c r="Z78" s="43" t="n">
        <f aca="false">IFERROR(VLOOKUP(E78,Backtest!$A:$E,5,FALSE()),0.12)</f>
        <v>0.119296</v>
      </c>
      <c r="AA78" s="30" t="n">
        <f aca="false">Q78*(1+Z78)</f>
        <v>134.059695944832</v>
      </c>
      <c r="AB78" s="30" t="n">
        <f aca="false">Q78*(1-Z78)</f>
        <v>105.483188055168</v>
      </c>
    </row>
    <row r="79" customFormat="false" ht="15" hidden="false" customHeight="false" outlineLevel="0" collapsed="false">
      <c r="A79" s="37" t="s">
        <v>204</v>
      </c>
      <c r="B79" s="37" t="s">
        <v>159</v>
      </c>
      <c r="C79" s="37" t="s">
        <v>107</v>
      </c>
      <c r="D79" s="37" t="s">
        <v>108</v>
      </c>
      <c r="E79" s="37" t="s">
        <v>68</v>
      </c>
      <c r="F79" s="37" t="s">
        <v>109</v>
      </c>
      <c r="G79" s="38" t="n">
        <v>113.2</v>
      </c>
      <c r="H79" s="39" t="n">
        <v>1</v>
      </c>
      <c r="I79" s="39" t="n">
        <v>1</v>
      </c>
      <c r="J79" s="39" t="n">
        <v>1</v>
      </c>
      <c r="K79" s="39" t="n">
        <v>1</v>
      </c>
      <c r="L79" s="39" t="n">
        <v>0.9</v>
      </c>
      <c r="M79" s="39" t="n">
        <v>1.15</v>
      </c>
      <c r="N79" s="39" t="n">
        <v>1.036</v>
      </c>
      <c r="O79" s="39" t="n">
        <v>1</v>
      </c>
      <c r="P79" s="39" t="n">
        <v>1</v>
      </c>
      <c r="Q79" s="30" t="n">
        <f aca="false">G79*H79*I79*J79*K79*L79*M79*N79*O79</f>
        <v>121.379832</v>
      </c>
      <c r="R79" s="42" t="n">
        <v>179</v>
      </c>
      <c r="S79" s="30" t="n">
        <f aca="false">R79*P79</f>
        <v>179</v>
      </c>
      <c r="T79" s="34" t="n">
        <f aca="false">IFERROR(Q79/S79,0)</f>
        <v>0.678099620111732</v>
      </c>
      <c r="U79" s="30" t="n">
        <f aca="false">MAX(0,Q79-S79)</f>
        <v>0</v>
      </c>
      <c r="V79" s="43" t="n">
        <f aca="false">IFERROR(VLOOKUP(C79,'Girdi · Şubeler'!$A:$N,14,FALSE()),0.79)</f>
        <v>0.796</v>
      </c>
      <c r="W79" s="30" t="n">
        <f aca="false">MIN(Q79,S79)*V79</f>
        <v>96.618346272</v>
      </c>
      <c r="X79" s="26" t="n">
        <f aca="false">IFERROR(VLOOKUP(C79,'Girdi · Şubeler'!$A:$M,13,FALSE()),0)</f>
        <v>1479.88826815642</v>
      </c>
      <c r="Y79" s="44" t="n">
        <f aca="false">W79*X79</f>
        <v>142984.357136608</v>
      </c>
      <c r="Z79" s="43" t="n">
        <f aca="false">IFERROR(VLOOKUP(E79,Backtest!$A:$E,5,FALSE()),0.12)</f>
        <v>0.119296</v>
      </c>
      <c r="AA79" s="30" t="n">
        <f aca="false">Q79*(1+Z79)</f>
        <v>135.859960438272</v>
      </c>
      <c r="AB79" s="30" t="n">
        <f aca="false">Q79*(1-Z79)</f>
        <v>106.899703561728</v>
      </c>
    </row>
    <row r="80" customFormat="false" ht="15" hidden="false" customHeight="false" outlineLevel="0" collapsed="false">
      <c r="A80" s="37" t="s">
        <v>207</v>
      </c>
      <c r="B80" s="37" t="s">
        <v>161</v>
      </c>
      <c r="C80" s="37" t="s">
        <v>107</v>
      </c>
      <c r="D80" s="37" t="s">
        <v>108</v>
      </c>
      <c r="E80" s="37" t="s">
        <v>68</v>
      </c>
      <c r="F80" s="37" t="s">
        <v>109</v>
      </c>
      <c r="G80" s="38" t="n">
        <v>97.8</v>
      </c>
      <c r="H80" s="39" t="n">
        <v>1</v>
      </c>
      <c r="I80" s="39" t="n">
        <v>1</v>
      </c>
      <c r="J80" s="39" t="n">
        <v>1</v>
      </c>
      <c r="K80" s="39" t="n">
        <v>1.06</v>
      </c>
      <c r="L80" s="39" t="n">
        <v>0.9</v>
      </c>
      <c r="M80" s="39" t="n">
        <v>1.15</v>
      </c>
      <c r="N80" s="39" t="n">
        <v>1.036</v>
      </c>
      <c r="O80" s="39" t="n">
        <v>1</v>
      </c>
      <c r="P80" s="39" t="n">
        <v>1</v>
      </c>
      <c r="Q80" s="30" t="n">
        <f aca="false">G80*H80*I80*J80*K80*L80*M80*N80*O80</f>
        <v>111.15904968</v>
      </c>
      <c r="R80" s="42" t="n">
        <v>179</v>
      </c>
      <c r="S80" s="30" t="n">
        <f aca="false">R80*P80</f>
        <v>179</v>
      </c>
      <c r="T80" s="34" t="n">
        <f aca="false">IFERROR(Q80/S80,0)</f>
        <v>0.6210002775419</v>
      </c>
      <c r="U80" s="30" t="n">
        <f aca="false">MAX(0,Q80-S80)</f>
        <v>0</v>
      </c>
      <c r="V80" s="43" t="n">
        <f aca="false">IFERROR(VLOOKUP(C80,'Girdi · Şubeler'!$A:$N,14,FALSE()),0.79)</f>
        <v>0.796</v>
      </c>
      <c r="W80" s="30" t="n">
        <f aca="false">MIN(Q80,S80)*V80</f>
        <v>88.48260354528</v>
      </c>
      <c r="X80" s="26" t="n">
        <f aca="false">IFERROR(VLOOKUP(C80,'Girdi · Şubeler'!$A:$M,13,FALSE()),0)</f>
        <v>1479.88826815642</v>
      </c>
      <c r="Y80" s="44" t="n">
        <f aca="false">W80*X80</f>
        <v>130944.366922596</v>
      </c>
      <c r="Z80" s="43" t="n">
        <f aca="false">IFERROR(VLOOKUP(E80,Backtest!$A:$E,5,FALSE()),0.12)</f>
        <v>0.119296</v>
      </c>
      <c r="AA80" s="30" t="n">
        <f aca="false">Q80*(1+Z80)</f>
        <v>124.419879670625</v>
      </c>
      <c r="AB80" s="30" t="n">
        <f aca="false">Q80*(1-Z80)</f>
        <v>97.8982196893747</v>
      </c>
    </row>
    <row r="81" customFormat="false" ht="15" hidden="false" customHeight="false" outlineLevel="0" collapsed="false">
      <c r="A81" s="37" t="s">
        <v>228</v>
      </c>
      <c r="B81" s="37" t="s">
        <v>149</v>
      </c>
      <c r="C81" s="37" t="s">
        <v>107</v>
      </c>
      <c r="D81" s="37" t="s">
        <v>108</v>
      </c>
      <c r="E81" s="37" t="s">
        <v>68</v>
      </c>
      <c r="F81" s="37" t="s">
        <v>109</v>
      </c>
      <c r="G81" s="38" t="n">
        <v>82.3</v>
      </c>
      <c r="H81" s="39" t="n">
        <v>1</v>
      </c>
      <c r="I81" s="39" t="n">
        <v>1</v>
      </c>
      <c r="J81" s="39" t="n">
        <v>1</v>
      </c>
      <c r="K81" s="39" t="n">
        <v>1</v>
      </c>
      <c r="L81" s="39" t="n">
        <v>0.9</v>
      </c>
      <c r="M81" s="39" t="n">
        <v>1.15</v>
      </c>
      <c r="N81" s="39" t="n">
        <v>1.036</v>
      </c>
      <c r="O81" s="39" t="n">
        <v>1</v>
      </c>
      <c r="P81" s="39" t="n">
        <v>1</v>
      </c>
      <c r="Q81" s="30" t="n">
        <f aca="false">G81*H81*I81*J81*K81*L81*M81*N81*O81</f>
        <v>88.246998</v>
      </c>
      <c r="R81" s="42" t="n">
        <v>179</v>
      </c>
      <c r="S81" s="30" t="n">
        <f aca="false">R81*P81</f>
        <v>179</v>
      </c>
      <c r="T81" s="34" t="n">
        <f aca="false">IFERROR(Q81/S81,0)</f>
        <v>0.492999988826816</v>
      </c>
      <c r="U81" s="30" t="n">
        <f aca="false">MAX(0,Q81-S81)</f>
        <v>0</v>
      </c>
      <c r="V81" s="43" t="n">
        <f aca="false">IFERROR(VLOOKUP(C81,'Girdi · Şubeler'!$A:$N,14,FALSE()),0.79)</f>
        <v>0.796</v>
      </c>
      <c r="W81" s="30" t="n">
        <f aca="false">MIN(Q81,S81)*V81</f>
        <v>70.244610408</v>
      </c>
      <c r="X81" s="26" t="n">
        <f aca="false">IFERROR(VLOOKUP(C81,'Girdi · Şubeler'!$A:$M,13,FALSE()),0)</f>
        <v>1479.88826815642</v>
      </c>
      <c r="Y81" s="44" t="n">
        <f aca="false">W81*X81</f>
        <v>103954.174844018</v>
      </c>
      <c r="Z81" s="43" t="n">
        <f aca="false">IFERROR(VLOOKUP(E81,Backtest!$A:$E,5,FALSE()),0.12)</f>
        <v>0.119296</v>
      </c>
      <c r="AA81" s="30" t="n">
        <f aca="false">Q81*(1+Z81)</f>
        <v>98.774511873408</v>
      </c>
      <c r="AB81" s="30" t="n">
        <f aca="false">Q81*(1-Z81)</f>
        <v>77.719484126592</v>
      </c>
    </row>
    <row r="82" customFormat="false" ht="15" hidden="false" customHeight="false" outlineLevel="0" collapsed="false">
      <c r="A82" s="37" t="s">
        <v>193</v>
      </c>
      <c r="B82" s="37" t="s">
        <v>151</v>
      </c>
      <c r="C82" s="37" t="s">
        <v>110</v>
      </c>
      <c r="D82" s="37" t="s">
        <v>111</v>
      </c>
      <c r="E82" s="37" t="s">
        <v>69</v>
      </c>
      <c r="F82" s="37" t="s">
        <v>109</v>
      </c>
      <c r="G82" s="38" t="n">
        <v>36.2</v>
      </c>
      <c r="H82" s="39" t="n">
        <v>1</v>
      </c>
      <c r="I82" s="39" t="n">
        <v>0.992</v>
      </c>
      <c r="J82" s="39" t="n">
        <v>1</v>
      </c>
      <c r="K82" s="39" t="n">
        <v>1</v>
      </c>
      <c r="L82" s="39" t="n">
        <v>1</v>
      </c>
      <c r="M82" s="39" t="n">
        <v>1.15</v>
      </c>
      <c r="N82" s="39" t="n">
        <v>1</v>
      </c>
      <c r="O82" s="39" t="n">
        <v>1</v>
      </c>
      <c r="P82" s="39" t="n">
        <v>0.97</v>
      </c>
      <c r="Q82" s="30" t="n">
        <f aca="false">G82*H82*I82*J82*K82*L82*M82*N82*O82</f>
        <v>41.29696</v>
      </c>
      <c r="R82" s="42" t="n">
        <v>78</v>
      </c>
      <c r="S82" s="30" t="n">
        <f aca="false">R82*P82</f>
        <v>75.66</v>
      </c>
      <c r="T82" s="34" t="n">
        <f aca="false">IFERROR(Q82/S82,0)</f>
        <v>0.545822891884748</v>
      </c>
      <c r="U82" s="30" t="n">
        <f aca="false">MAX(0,Q82-S82)</f>
        <v>0</v>
      </c>
      <c r="V82" s="43" t="n">
        <f aca="false">IFERROR(VLOOKUP(C82,'Girdi · Şubeler'!$A:$N,14,FALSE()),0.79)</f>
        <v>0.787</v>
      </c>
      <c r="W82" s="30" t="n">
        <f aca="false">MIN(Q82,S82)*V82</f>
        <v>32.50070752</v>
      </c>
      <c r="X82" s="26" t="n">
        <f aca="false">IFERROR(VLOOKUP(C82,'Girdi · Şubeler'!$A:$M,13,FALSE()),0)</f>
        <v>1503.84615384615</v>
      </c>
      <c r="Y82" s="44" t="n">
        <f aca="false">W82*X82</f>
        <v>48876.0640012308</v>
      </c>
      <c r="Z82" s="43" t="n">
        <f aca="false">IFERROR(VLOOKUP(E82,Backtest!$A:$E,5,FALSE()),0.12)</f>
        <v>0.118016</v>
      </c>
      <c r="AA82" s="30" t="n">
        <f aca="false">Q82*(1+Z82)</f>
        <v>46.17066203136</v>
      </c>
      <c r="AB82" s="30" t="n">
        <f aca="false">Q82*(1-Z82)</f>
        <v>36.42325796864</v>
      </c>
    </row>
    <row r="83" customFormat="false" ht="15" hidden="false" customHeight="false" outlineLevel="0" collapsed="false">
      <c r="A83" s="37" t="s">
        <v>195</v>
      </c>
      <c r="B83" s="37" t="s">
        <v>153</v>
      </c>
      <c r="C83" s="37" t="s">
        <v>110</v>
      </c>
      <c r="D83" s="37" t="s">
        <v>111</v>
      </c>
      <c r="E83" s="37" t="s">
        <v>69</v>
      </c>
      <c r="F83" s="37" t="s">
        <v>109</v>
      </c>
      <c r="G83" s="38" t="n">
        <v>36.3</v>
      </c>
      <c r="H83" s="39" t="n">
        <v>1.152</v>
      </c>
      <c r="I83" s="39" t="n">
        <v>1</v>
      </c>
      <c r="J83" s="39" t="n">
        <v>1</v>
      </c>
      <c r="K83" s="39" t="n">
        <v>1</v>
      </c>
      <c r="L83" s="39" t="n">
        <v>1</v>
      </c>
      <c r="M83" s="39" t="n">
        <v>1.15</v>
      </c>
      <c r="N83" s="39" t="n">
        <v>1</v>
      </c>
      <c r="O83" s="39" t="n">
        <v>1</v>
      </c>
      <c r="P83" s="39" t="n">
        <v>0.97</v>
      </c>
      <c r="Q83" s="30" t="n">
        <f aca="false">G83*H83*I83*J83*K83*L83*M83*N83*O83</f>
        <v>48.09024</v>
      </c>
      <c r="R83" s="42" t="n">
        <v>78</v>
      </c>
      <c r="S83" s="30" t="n">
        <f aca="false">R83*P83</f>
        <v>75.66</v>
      </c>
      <c r="T83" s="34" t="n">
        <f aca="false">IFERROR(Q83/S83,0)</f>
        <v>0.635609833465504</v>
      </c>
      <c r="U83" s="30" t="n">
        <f aca="false">MAX(0,Q83-S83)</f>
        <v>0</v>
      </c>
      <c r="V83" s="43" t="n">
        <f aca="false">IFERROR(VLOOKUP(C83,'Girdi · Şubeler'!$A:$N,14,FALSE()),0.79)</f>
        <v>0.787</v>
      </c>
      <c r="W83" s="30" t="n">
        <f aca="false">MIN(Q83,S83)*V83</f>
        <v>37.84701888</v>
      </c>
      <c r="X83" s="26" t="n">
        <f aca="false">IFERROR(VLOOKUP(C83,'Girdi · Şubeler'!$A:$M,13,FALSE()),0)</f>
        <v>1503.84615384615</v>
      </c>
      <c r="Y83" s="44" t="n">
        <f aca="false">W83*X83</f>
        <v>56916.0937772308</v>
      </c>
      <c r="Z83" s="43" t="n">
        <f aca="false">IFERROR(VLOOKUP(E83,Backtest!$A:$E,5,FALSE()),0.12)</f>
        <v>0.118016</v>
      </c>
      <c r="AA83" s="30" t="n">
        <f aca="false">Q83*(1+Z83)</f>
        <v>53.76565776384</v>
      </c>
      <c r="AB83" s="30" t="n">
        <f aca="false">Q83*(1-Z83)</f>
        <v>42.41482223616</v>
      </c>
    </row>
    <row r="84" customFormat="false" ht="15" hidden="false" customHeight="false" outlineLevel="0" collapsed="false">
      <c r="A84" s="37" t="s">
        <v>198</v>
      </c>
      <c r="B84" s="37" t="s">
        <v>155</v>
      </c>
      <c r="C84" s="37" t="s">
        <v>110</v>
      </c>
      <c r="D84" s="37" t="s">
        <v>111</v>
      </c>
      <c r="E84" s="37" t="s">
        <v>69</v>
      </c>
      <c r="F84" s="37" t="s">
        <v>109</v>
      </c>
      <c r="G84" s="38" t="n">
        <v>35.9</v>
      </c>
      <c r="H84" s="39" t="n">
        <v>1</v>
      </c>
      <c r="I84" s="39" t="n">
        <v>1</v>
      </c>
      <c r="J84" s="39" t="n">
        <v>1</v>
      </c>
      <c r="K84" s="39" t="n">
        <v>1</v>
      </c>
      <c r="L84" s="39" t="n">
        <v>1</v>
      </c>
      <c r="M84" s="39" t="n">
        <v>1.15</v>
      </c>
      <c r="N84" s="39" t="n">
        <v>1</v>
      </c>
      <c r="O84" s="39" t="n">
        <v>1</v>
      </c>
      <c r="P84" s="39" t="n">
        <v>1</v>
      </c>
      <c r="Q84" s="30" t="n">
        <f aca="false">G84*H84*I84*J84*K84*L84*M84*N84*O84</f>
        <v>41.285</v>
      </c>
      <c r="R84" s="42" t="n">
        <v>78</v>
      </c>
      <c r="S84" s="30" t="n">
        <f aca="false">R84*P84</f>
        <v>78</v>
      </c>
      <c r="T84" s="34" t="n">
        <f aca="false">IFERROR(Q84/S84,0)</f>
        <v>0.529294871794872</v>
      </c>
      <c r="U84" s="30" t="n">
        <f aca="false">MAX(0,Q84-S84)</f>
        <v>0</v>
      </c>
      <c r="V84" s="43" t="n">
        <f aca="false">IFERROR(VLOOKUP(C84,'Girdi · Şubeler'!$A:$N,14,FALSE()),0.79)</f>
        <v>0.787</v>
      </c>
      <c r="W84" s="30" t="n">
        <f aca="false">MIN(Q84,S84)*V84</f>
        <v>32.491295</v>
      </c>
      <c r="X84" s="26" t="n">
        <f aca="false">IFERROR(VLOOKUP(C84,'Girdi · Şubeler'!$A:$M,13,FALSE()),0)</f>
        <v>1503.84615384615</v>
      </c>
      <c r="Y84" s="44" t="n">
        <f aca="false">W84*X84</f>
        <v>48861.9090192308</v>
      </c>
      <c r="Z84" s="43" t="n">
        <f aca="false">IFERROR(VLOOKUP(E84,Backtest!$A:$E,5,FALSE()),0.12)</f>
        <v>0.118016</v>
      </c>
      <c r="AA84" s="30" t="n">
        <f aca="false">Q84*(1+Z84)</f>
        <v>46.15729056</v>
      </c>
      <c r="AB84" s="30" t="n">
        <f aca="false">Q84*(1-Z84)</f>
        <v>36.41270944</v>
      </c>
    </row>
    <row r="85" customFormat="false" ht="15" hidden="false" customHeight="false" outlineLevel="0" collapsed="false">
      <c r="A85" s="37" t="s">
        <v>201</v>
      </c>
      <c r="B85" s="37" t="s">
        <v>157</v>
      </c>
      <c r="C85" s="37" t="s">
        <v>110</v>
      </c>
      <c r="D85" s="37" t="s">
        <v>111</v>
      </c>
      <c r="E85" s="37" t="s">
        <v>69</v>
      </c>
      <c r="F85" s="37" t="s">
        <v>109</v>
      </c>
      <c r="G85" s="38" t="n">
        <v>49.2</v>
      </c>
      <c r="H85" s="39" t="n">
        <v>1</v>
      </c>
      <c r="I85" s="39" t="n">
        <v>1</v>
      </c>
      <c r="J85" s="39" t="n">
        <v>1</v>
      </c>
      <c r="K85" s="39" t="n">
        <v>1</v>
      </c>
      <c r="L85" s="39" t="n">
        <v>1</v>
      </c>
      <c r="M85" s="39" t="n">
        <v>1.15</v>
      </c>
      <c r="N85" s="39" t="n">
        <v>1</v>
      </c>
      <c r="O85" s="39" t="n">
        <v>1</v>
      </c>
      <c r="P85" s="39" t="n">
        <v>1</v>
      </c>
      <c r="Q85" s="30" t="n">
        <f aca="false">G85*H85*I85*J85*K85*L85*M85*N85*O85</f>
        <v>56.58</v>
      </c>
      <c r="R85" s="42" t="n">
        <v>78</v>
      </c>
      <c r="S85" s="30" t="n">
        <f aca="false">R85*P85</f>
        <v>78</v>
      </c>
      <c r="T85" s="34" t="n">
        <f aca="false">IFERROR(Q85/S85,0)</f>
        <v>0.725384615384615</v>
      </c>
      <c r="U85" s="30" t="n">
        <f aca="false">MAX(0,Q85-S85)</f>
        <v>0</v>
      </c>
      <c r="V85" s="43" t="n">
        <f aca="false">IFERROR(VLOOKUP(C85,'Girdi · Şubeler'!$A:$N,14,FALSE()),0.79)</f>
        <v>0.787</v>
      </c>
      <c r="W85" s="30" t="n">
        <f aca="false">MIN(Q85,S85)*V85</f>
        <v>44.52846</v>
      </c>
      <c r="X85" s="26" t="n">
        <f aca="false">IFERROR(VLOOKUP(C85,'Girdi · Şubeler'!$A:$M,13,FALSE()),0)</f>
        <v>1503.84615384615</v>
      </c>
      <c r="Y85" s="44" t="n">
        <f aca="false">W85*X85</f>
        <v>66963.9533076923</v>
      </c>
      <c r="Z85" s="43" t="n">
        <f aca="false">IFERROR(VLOOKUP(E85,Backtest!$A:$E,5,FALSE()),0.12)</f>
        <v>0.118016</v>
      </c>
      <c r="AA85" s="30" t="n">
        <f aca="false">Q85*(1+Z85)</f>
        <v>63.25734528</v>
      </c>
      <c r="AB85" s="30" t="n">
        <f aca="false">Q85*(1-Z85)</f>
        <v>49.90265472</v>
      </c>
    </row>
    <row r="86" customFormat="false" ht="15" hidden="false" customHeight="false" outlineLevel="0" collapsed="false">
      <c r="A86" s="37" t="s">
        <v>204</v>
      </c>
      <c r="B86" s="37" t="s">
        <v>159</v>
      </c>
      <c r="C86" s="37" t="s">
        <v>110</v>
      </c>
      <c r="D86" s="37" t="s">
        <v>111</v>
      </c>
      <c r="E86" s="37" t="s">
        <v>69</v>
      </c>
      <c r="F86" s="37" t="s">
        <v>109</v>
      </c>
      <c r="G86" s="38" t="n">
        <v>48.9</v>
      </c>
      <c r="H86" s="39" t="n">
        <v>1</v>
      </c>
      <c r="I86" s="39" t="n">
        <v>1</v>
      </c>
      <c r="J86" s="39" t="n">
        <v>1</v>
      </c>
      <c r="K86" s="39" t="n">
        <v>1</v>
      </c>
      <c r="L86" s="39" t="n">
        <v>1</v>
      </c>
      <c r="M86" s="39" t="n">
        <v>1.15</v>
      </c>
      <c r="N86" s="39" t="n">
        <v>1</v>
      </c>
      <c r="O86" s="39" t="n">
        <v>1</v>
      </c>
      <c r="P86" s="39" t="n">
        <v>1</v>
      </c>
      <c r="Q86" s="30" t="n">
        <f aca="false">G86*H86*I86*J86*K86*L86*M86*N86*O86</f>
        <v>56.235</v>
      </c>
      <c r="R86" s="42" t="n">
        <v>78</v>
      </c>
      <c r="S86" s="30" t="n">
        <f aca="false">R86*P86</f>
        <v>78</v>
      </c>
      <c r="T86" s="34" t="n">
        <f aca="false">IFERROR(Q86/S86,0)</f>
        <v>0.720961538461538</v>
      </c>
      <c r="U86" s="30" t="n">
        <f aca="false">MAX(0,Q86-S86)</f>
        <v>0</v>
      </c>
      <c r="V86" s="43" t="n">
        <f aca="false">IFERROR(VLOOKUP(C86,'Girdi · Şubeler'!$A:$N,14,FALSE()),0.79)</f>
        <v>0.787</v>
      </c>
      <c r="W86" s="30" t="n">
        <f aca="false">MIN(Q86,S86)*V86</f>
        <v>44.256945</v>
      </c>
      <c r="X86" s="26" t="n">
        <f aca="false">IFERROR(VLOOKUP(C86,'Girdi · Şubeler'!$A:$M,13,FALSE()),0)</f>
        <v>1503.84615384615</v>
      </c>
      <c r="Y86" s="44" t="n">
        <f aca="false">W86*X86</f>
        <v>66555.6365192308</v>
      </c>
      <c r="Z86" s="43" t="n">
        <f aca="false">IFERROR(VLOOKUP(E86,Backtest!$A:$E,5,FALSE()),0.12)</f>
        <v>0.118016</v>
      </c>
      <c r="AA86" s="30" t="n">
        <f aca="false">Q86*(1+Z86)</f>
        <v>62.87162976</v>
      </c>
      <c r="AB86" s="30" t="n">
        <f aca="false">Q86*(1-Z86)</f>
        <v>49.59837024</v>
      </c>
    </row>
    <row r="87" customFormat="false" ht="15" hidden="false" customHeight="false" outlineLevel="0" collapsed="false">
      <c r="A87" s="37" t="s">
        <v>207</v>
      </c>
      <c r="B87" s="37" t="s">
        <v>161</v>
      </c>
      <c r="C87" s="37" t="s">
        <v>110</v>
      </c>
      <c r="D87" s="37" t="s">
        <v>111</v>
      </c>
      <c r="E87" s="37" t="s">
        <v>69</v>
      </c>
      <c r="F87" s="37" t="s">
        <v>109</v>
      </c>
      <c r="G87" s="38" t="n">
        <v>41.8</v>
      </c>
      <c r="H87" s="39" t="n">
        <v>1</v>
      </c>
      <c r="I87" s="39" t="n">
        <v>1</v>
      </c>
      <c r="J87" s="39" t="n">
        <v>1</v>
      </c>
      <c r="K87" s="39" t="n">
        <v>1.06</v>
      </c>
      <c r="L87" s="39" t="n">
        <v>1</v>
      </c>
      <c r="M87" s="39" t="n">
        <v>1.15</v>
      </c>
      <c r="N87" s="39" t="n">
        <v>1</v>
      </c>
      <c r="O87" s="39" t="n">
        <v>1</v>
      </c>
      <c r="P87" s="39" t="n">
        <v>1</v>
      </c>
      <c r="Q87" s="30" t="n">
        <f aca="false">G87*H87*I87*J87*K87*L87*M87*N87*O87</f>
        <v>50.9542</v>
      </c>
      <c r="R87" s="42" t="n">
        <v>78</v>
      </c>
      <c r="S87" s="30" t="n">
        <f aca="false">R87*P87</f>
        <v>78</v>
      </c>
      <c r="T87" s="34" t="n">
        <f aca="false">IFERROR(Q87/S87,0)</f>
        <v>0.653258974358974</v>
      </c>
      <c r="U87" s="30" t="n">
        <f aca="false">MAX(0,Q87-S87)</f>
        <v>0</v>
      </c>
      <c r="V87" s="43" t="n">
        <f aca="false">IFERROR(VLOOKUP(C87,'Girdi · Şubeler'!$A:$N,14,FALSE()),0.79)</f>
        <v>0.787</v>
      </c>
      <c r="W87" s="30" t="n">
        <f aca="false">MIN(Q87,S87)*V87</f>
        <v>40.1009554</v>
      </c>
      <c r="X87" s="26" t="n">
        <f aca="false">IFERROR(VLOOKUP(C87,'Girdi · Şubeler'!$A:$M,13,FALSE()),0)</f>
        <v>1503.84615384615</v>
      </c>
      <c r="Y87" s="44" t="n">
        <f aca="false">W87*X87</f>
        <v>60305.6675438461</v>
      </c>
      <c r="Z87" s="43" t="n">
        <f aca="false">IFERROR(VLOOKUP(E87,Backtest!$A:$E,5,FALSE()),0.12)</f>
        <v>0.118016</v>
      </c>
      <c r="AA87" s="30" t="n">
        <f aca="false">Q87*(1+Z87)</f>
        <v>56.9676108672</v>
      </c>
      <c r="AB87" s="30" t="n">
        <f aca="false">Q87*(1-Z87)</f>
        <v>44.9407891328</v>
      </c>
    </row>
    <row r="88" customFormat="false" ht="15" hidden="false" customHeight="false" outlineLevel="0" collapsed="false">
      <c r="A88" s="37" t="s">
        <v>228</v>
      </c>
      <c r="B88" s="37" t="s">
        <v>149</v>
      </c>
      <c r="C88" s="37" t="s">
        <v>110</v>
      </c>
      <c r="D88" s="37" t="s">
        <v>111</v>
      </c>
      <c r="E88" s="37" t="s">
        <v>69</v>
      </c>
      <c r="F88" s="37" t="s">
        <v>109</v>
      </c>
      <c r="G88" s="38" t="n">
        <v>35.7</v>
      </c>
      <c r="H88" s="39" t="n">
        <v>1</v>
      </c>
      <c r="I88" s="39" t="n">
        <v>1</v>
      </c>
      <c r="J88" s="39" t="n">
        <v>1</v>
      </c>
      <c r="K88" s="39" t="n">
        <v>1</v>
      </c>
      <c r="L88" s="39" t="n">
        <v>1</v>
      </c>
      <c r="M88" s="39" t="n">
        <v>1.15</v>
      </c>
      <c r="N88" s="39" t="n">
        <v>1</v>
      </c>
      <c r="O88" s="39" t="n">
        <v>1</v>
      </c>
      <c r="P88" s="39" t="n">
        <v>1</v>
      </c>
      <c r="Q88" s="30" t="n">
        <f aca="false">G88*H88*I88*J88*K88*L88*M88*N88*O88</f>
        <v>41.055</v>
      </c>
      <c r="R88" s="42" t="n">
        <v>78</v>
      </c>
      <c r="S88" s="30" t="n">
        <f aca="false">R88*P88</f>
        <v>78</v>
      </c>
      <c r="T88" s="34" t="n">
        <f aca="false">IFERROR(Q88/S88,0)</f>
        <v>0.526346153846154</v>
      </c>
      <c r="U88" s="30" t="n">
        <f aca="false">MAX(0,Q88-S88)</f>
        <v>0</v>
      </c>
      <c r="V88" s="43" t="n">
        <f aca="false">IFERROR(VLOOKUP(C88,'Girdi · Şubeler'!$A:$N,14,FALSE()),0.79)</f>
        <v>0.787</v>
      </c>
      <c r="W88" s="30" t="n">
        <f aca="false">MIN(Q88,S88)*V88</f>
        <v>32.310285</v>
      </c>
      <c r="X88" s="26" t="n">
        <f aca="false">IFERROR(VLOOKUP(C88,'Girdi · Şubeler'!$A:$M,13,FALSE()),0)</f>
        <v>1503.84615384615</v>
      </c>
      <c r="Y88" s="44" t="n">
        <f aca="false">W88*X88</f>
        <v>48589.6978269231</v>
      </c>
      <c r="Z88" s="43" t="n">
        <f aca="false">IFERROR(VLOOKUP(E88,Backtest!$A:$E,5,FALSE()),0.12)</f>
        <v>0.118016</v>
      </c>
      <c r="AA88" s="30" t="n">
        <f aca="false">Q88*(1+Z88)</f>
        <v>45.90014688</v>
      </c>
      <c r="AB88" s="30" t="n">
        <f aca="false">Q88*(1-Z88)</f>
        <v>36.20985312</v>
      </c>
    </row>
    <row r="89" customFormat="false" ht="15" hidden="false" customHeight="false" outlineLevel="0" collapsed="false">
      <c r="A89" s="37" t="s">
        <v>193</v>
      </c>
      <c r="B89" s="37" t="s">
        <v>151</v>
      </c>
      <c r="C89" s="37" t="s">
        <v>112</v>
      </c>
      <c r="D89" s="37" t="s">
        <v>113</v>
      </c>
      <c r="E89" s="37" t="s">
        <v>69</v>
      </c>
      <c r="F89" s="37" t="s">
        <v>109</v>
      </c>
      <c r="G89" s="38" t="n">
        <v>35.2</v>
      </c>
      <c r="H89" s="39" t="n">
        <v>1</v>
      </c>
      <c r="I89" s="39" t="n">
        <v>0.992</v>
      </c>
      <c r="J89" s="39" t="n">
        <v>1</v>
      </c>
      <c r="K89" s="39" t="n">
        <v>1</v>
      </c>
      <c r="L89" s="39" t="n">
        <v>1</v>
      </c>
      <c r="M89" s="39" t="n">
        <v>1.15</v>
      </c>
      <c r="N89" s="39" t="n">
        <v>1</v>
      </c>
      <c r="O89" s="39" t="n">
        <v>1</v>
      </c>
      <c r="P89" s="39" t="n">
        <v>0.97</v>
      </c>
      <c r="Q89" s="30" t="n">
        <f aca="false">G89*H89*I89*J89*K89*L89*M89*N89*O89</f>
        <v>40.15616</v>
      </c>
      <c r="R89" s="42" t="n">
        <v>103</v>
      </c>
      <c r="S89" s="30" t="n">
        <f aca="false">R89*P89</f>
        <v>99.91</v>
      </c>
      <c r="T89" s="34" t="n">
        <f aca="false">IFERROR(Q89/S89,0)</f>
        <v>0.401923330997898</v>
      </c>
      <c r="U89" s="30" t="n">
        <f aca="false">MAX(0,Q89-S89)</f>
        <v>0</v>
      </c>
      <c r="V89" s="43" t="n">
        <f aca="false">IFERROR(VLOOKUP(C89,'Girdi · Şubeler'!$A:$N,14,FALSE()),0.79)</f>
        <v>0.789</v>
      </c>
      <c r="W89" s="30" t="n">
        <f aca="false">MIN(Q89,S89)*V89</f>
        <v>31.68321024</v>
      </c>
      <c r="X89" s="26" t="n">
        <f aca="false">IFERROR(VLOOKUP(C89,'Girdi · Şubeler'!$A:$M,13,FALSE()),0)</f>
        <v>1413.59223300971</v>
      </c>
      <c r="Y89" s="44" t="n">
        <f aca="false">W89*X89</f>
        <v>44787.1399120777</v>
      </c>
      <c r="Z89" s="43" t="n">
        <f aca="false">IFERROR(VLOOKUP(E89,Backtest!$A:$E,5,FALSE()),0.12)</f>
        <v>0.118016</v>
      </c>
      <c r="AA89" s="30" t="n">
        <f aca="false">Q89*(1+Z89)</f>
        <v>44.89522937856</v>
      </c>
      <c r="AB89" s="30" t="n">
        <f aca="false">Q89*(1-Z89)</f>
        <v>35.41709062144</v>
      </c>
    </row>
    <row r="90" customFormat="false" ht="15" hidden="false" customHeight="false" outlineLevel="0" collapsed="false">
      <c r="A90" s="37" t="s">
        <v>195</v>
      </c>
      <c r="B90" s="37" t="s">
        <v>153</v>
      </c>
      <c r="C90" s="37" t="s">
        <v>112</v>
      </c>
      <c r="D90" s="37" t="s">
        <v>113</v>
      </c>
      <c r="E90" s="37" t="s">
        <v>69</v>
      </c>
      <c r="F90" s="37" t="s">
        <v>109</v>
      </c>
      <c r="G90" s="38" t="n">
        <v>35.7</v>
      </c>
      <c r="H90" s="39" t="n">
        <v>1.152</v>
      </c>
      <c r="I90" s="39" t="n">
        <v>1</v>
      </c>
      <c r="J90" s="39" t="n">
        <v>1</v>
      </c>
      <c r="K90" s="39" t="n">
        <v>1</v>
      </c>
      <c r="L90" s="39" t="n">
        <v>1</v>
      </c>
      <c r="M90" s="39" t="n">
        <v>1.15</v>
      </c>
      <c r="N90" s="39" t="n">
        <v>1</v>
      </c>
      <c r="O90" s="39" t="n">
        <v>1</v>
      </c>
      <c r="P90" s="39" t="n">
        <v>0.97</v>
      </c>
      <c r="Q90" s="30" t="n">
        <f aca="false">G90*H90*I90*J90*K90*L90*M90*N90*O90</f>
        <v>47.29536</v>
      </c>
      <c r="R90" s="42" t="n">
        <v>103</v>
      </c>
      <c r="S90" s="30" t="n">
        <f aca="false">R90*P90</f>
        <v>99.91</v>
      </c>
      <c r="T90" s="34" t="n">
        <f aca="false">IFERROR(Q90/S90,0)</f>
        <v>0.47337964167751</v>
      </c>
      <c r="U90" s="30" t="n">
        <f aca="false">MAX(0,Q90-S90)</f>
        <v>0</v>
      </c>
      <c r="V90" s="43" t="n">
        <f aca="false">IFERROR(VLOOKUP(C90,'Girdi · Şubeler'!$A:$N,14,FALSE()),0.79)</f>
        <v>0.789</v>
      </c>
      <c r="W90" s="30" t="n">
        <f aca="false">MIN(Q90,S90)*V90</f>
        <v>37.31603904</v>
      </c>
      <c r="X90" s="26" t="n">
        <f aca="false">IFERROR(VLOOKUP(C90,'Girdi · Şubeler'!$A:$M,13,FALSE()),0)</f>
        <v>1413.59223300971</v>
      </c>
      <c r="Y90" s="44" t="n">
        <f aca="false">W90*X90</f>
        <v>52749.6629536311</v>
      </c>
      <c r="Z90" s="43" t="n">
        <f aca="false">IFERROR(VLOOKUP(E90,Backtest!$A:$E,5,FALSE()),0.12)</f>
        <v>0.118016</v>
      </c>
      <c r="AA90" s="30" t="n">
        <f aca="false">Q90*(1+Z90)</f>
        <v>52.87696920576</v>
      </c>
      <c r="AB90" s="30" t="n">
        <f aca="false">Q90*(1-Z90)</f>
        <v>41.71375079424</v>
      </c>
    </row>
    <row r="91" customFormat="false" ht="15" hidden="false" customHeight="false" outlineLevel="0" collapsed="false">
      <c r="A91" s="37" t="s">
        <v>198</v>
      </c>
      <c r="B91" s="37" t="s">
        <v>155</v>
      </c>
      <c r="C91" s="37" t="s">
        <v>112</v>
      </c>
      <c r="D91" s="37" t="s">
        <v>113</v>
      </c>
      <c r="E91" s="37" t="s">
        <v>69</v>
      </c>
      <c r="F91" s="37" t="s">
        <v>109</v>
      </c>
      <c r="G91" s="38" t="n">
        <v>35.5</v>
      </c>
      <c r="H91" s="39" t="n">
        <v>1</v>
      </c>
      <c r="I91" s="39" t="n">
        <v>1</v>
      </c>
      <c r="J91" s="39" t="n">
        <v>1</v>
      </c>
      <c r="K91" s="39" t="n">
        <v>1</v>
      </c>
      <c r="L91" s="39" t="n">
        <v>1</v>
      </c>
      <c r="M91" s="39" t="n">
        <v>1.15</v>
      </c>
      <c r="N91" s="39" t="n">
        <v>1</v>
      </c>
      <c r="O91" s="39" t="n">
        <v>1</v>
      </c>
      <c r="P91" s="39" t="n">
        <v>1</v>
      </c>
      <c r="Q91" s="30" t="n">
        <f aca="false">G91*H91*I91*J91*K91*L91*M91*N91*O91</f>
        <v>40.825</v>
      </c>
      <c r="R91" s="42" t="n">
        <v>103</v>
      </c>
      <c r="S91" s="30" t="n">
        <f aca="false">R91*P91</f>
        <v>103</v>
      </c>
      <c r="T91" s="34" t="n">
        <f aca="false">IFERROR(Q91/S91,0)</f>
        <v>0.396359223300971</v>
      </c>
      <c r="U91" s="30" t="n">
        <f aca="false">MAX(0,Q91-S91)</f>
        <v>0</v>
      </c>
      <c r="V91" s="43" t="n">
        <f aca="false">IFERROR(VLOOKUP(C91,'Girdi · Şubeler'!$A:$N,14,FALSE()),0.79)</f>
        <v>0.789</v>
      </c>
      <c r="W91" s="30" t="n">
        <f aca="false">MIN(Q91,S91)*V91</f>
        <v>32.210925</v>
      </c>
      <c r="X91" s="26" t="n">
        <f aca="false">IFERROR(VLOOKUP(C91,'Girdi · Şubeler'!$A:$M,13,FALSE()),0)</f>
        <v>1413.59223300971</v>
      </c>
      <c r="Y91" s="44" t="n">
        <f aca="false">W91*X91</f>
        <v>45533.1133980582</v>
      </c>
      <c r="Z91" s="43" t="n">
        <f aca="false">IFERROR(VLOOKUP(E91,Backtest!$A:$E,5,FALSE()),0.12)</f>
        <v>0.118016</v>
      </c>
      <c r="AA91" s="30" t="n">
        <f aca="false">Q91*(1+Z91)</f>
        <v>45.6430032</v>
      </c>
      <c r="AB91" s="30" t="n">
        <f aca="false">Q91*(1-Z91)</f>
        <v>36.0069968</v>
      </c>
    </row>
    <row r="92" customFormat="false" ht="15" hidden="false" customHeight="false" outlineLevel="0" collapsed="false">
      <c r="A92" s="37" t="s">
        <v>201</v>
      </c>
      <c r="B92" s="37" t="s">
        <v>157</v>
      </c>
      <c r="C92" s="37" t="s">
        <v>112</v>
      </c>
      <c r="D92" s="37" t="s">
        <v>113</v>
      </c>
      <c r="E92" s="37" t="s">
        <v>69</v>
      </c>
      <c r="F92" s="37" t="s">
        <v>109</v>
      </c>
      <c r="G92" s="38" t="n">
        <v>49</v>
      </c>
      <c r="H92" s="39" t="n">
        <v>1</v>
      </c>
      <c r="I92" s="39" t="n">
        <v>1</v>
      </c>
      <c r="J92" s="39" t="n">
        <v>1</v>
      </c>
      <c r="K92" s="39" t="n">
        <v>1</v>
      </c>
      <c r="L92" s="39" t="n">
        <v>1</v>
      </c>
      <c r="M92" s="39" t="n">
        <v>1.15</v>
      </c>
      <c r="N92" s="39" t="n">
        <v>1</v>
      </c>
      <c r="O92" s="39" t="n">
        <v>1</v>
      </c>
      <c r="P92" s="39" t="n">
        <v>1</v>
      </c>
      <c r="Q92" s="30" t="n">
        <f aca="false">G92*H92*I92*J92*K92*L92*M92*N92*O92</f>
        <v>56.35</v>
      </c>
      <c r="R92" s="42" t="n">
        <v>103</v>
      </c>
      <c r="S92" s="30" t="n">
        <f aca="false">R92*P92</f>
        <v>103</v>
      </c>
      <c r="T92" s="34" t="n">
        <f aca="false">IFERROR(Q92/S92,0)</f>
        <v>0.547087378640777</v>
      </c>
      <c r="U92" s="30" t="n">
        <f aca="false">MAX(0,Q92-S92)</f>
        <v>0</v>
      </c>
      <c r="V92" s="43" t="n">
        <f aca="false">IFERROR(VLOOKUP(C92,'Girdi · Şubeler'!$A:$N,14,FALSE()),0.79)</f>
        <v>0.789</v>
      </c>
      <c r="W92" s="30" t="n">
        <f aca="false">MIN(Q92,S92)*V92</f>
        <v>44.46015</v>
      </c>
      <c r="X92" s="26" t="n">
        <f aca="false">IFERROR(VLOOKUP(C92,'Girdi · Şubeler'!$A:$M,13,FALSE()),0)</f>
        <v>1413.59223300971</v>
      </c>
      <c r="Y92" s="44" t="n">
        <f aca="false">W92*X92</f>
        <v>62848.5227184466</v>
      </c>
      <c r="Z92" s="43" t="n">
        <f aca="false">IFERROR(VLOOKUP(E92,Backtest!$A:$E,5,FALSE()),0.12)</f>
        <v>0.118016</v>
      </c>
      <c r="AA92" s="30" t="n">
        <f aca="false">Q92*(1+Z92)</f>
        <v>63.0002016</v>
      </c>
      <c r="AB92" s="30" t="n">
        <f aca="false">Q92*(1-Z92)</f>
        <v>49.6997984</v>
      </c>
    </row>
    <row r="93" customFormat="false" ht="15" hidden="false" customHeight="false" outlineLevel="0" collapsed="false">
      <c r="A93" s="37" t="s">
        <v>204</v>
      </c>
      <c r="B93" s="37" t="s">
        <v>159</v>
      </c>
      <c r="C93" s="37" t="s">
        <v>112</v>
      </c>
      <c r="D93" s="37" t="s">
        <v>113</v>
      </c>
      <c r="E93" s="37" t="s">
        <v>69</v>
      </c>
      <c r="F93" s="37" t="s">
        <v>109</v>
      </c>
      <c r="G93" s="38" t="n">
        <v>48.4</v>
      </c>
      <c r="H93" s="39" t="n">
        <v>1</v>
      </c>
      <c r="I93" s="39" t="n">
        <v>1</v>
      </c>
      <c r="J93" s="39" t="n">
        <v>1</v>
      </c>
      <c r="K93" s="39" t="n">
        <v>1</v>
      </c>
      <c r="L93" s="39" t="n">
        <v>1</v>
      </c>
      <c r="M93" s="39" t="n">
        <v>1.15</v>
      </c>
      <c r="N93" s="39" t="n">
        <v>1</v>
      </c>
      <c r="O93" s="39" t="n">
        <v>1</v>
      </c>
      <c r="P93" s="39" t="n">
        <v>1</v>
      </c>
      <c r="Q93" s="30" t="n">
        <f aca="false">G93*H93*I93*J93*K93*L93*M93*N93*O93</f>
        <v>55.66</v>
      </c>
      <c r="R93" s="42" t="n">
        <v>103</v>
      </c>
      <c r="S93" s="30" t="n">
        <f aca="false">R93*P93</f>
        <v>103</v>
      </c>
      <c r="T93" s="34" t="n">
        <f aca="false">IFERROR(Q93/S93,0)</f>
        <v>0.540388349514563</v>
      </c>
      <c r="U93" s="30" t="n">
        <f aca="false">MAX(0,Q93-S93)</f>
        <v>0</v>
      </c>
      <c r="V93" s="43" t="n">
        <f aca="false">IFERROR(VLOOKUP(C93,'Girdi · Şubeler'!$A:$N,14,FALSE()),0.79)</f>
        <v>0.789</v>
      </c>
      <c r="W93" s="30" t="n">
        <f aca="false">MIN(Q93,S93)*V93</f>
        <v>43.91574</v>
      </c>
      <c r="X93" s="26" t="n">
        <f aca="false">IFERROR(VLOOKUP(C93,'Girdi · Şubeler'!$A:$M,13,FALSE()),0)</f>
        <v>1413.59223300971</v>
      </c>
      <c r="Y93" s="44" t="n">
        <f aca="false">W93*X93</f>
        <v>62078.9489708738</v>
      </c>
      <c r="Z93" s="43" t="n">
        <f aca="false">IFERROR(VLOOKUP(E93,Backtest!$A:$E,5,FALSE()),0.12)</f>
        <v>0.118016</v>
      </c>
      <c r="AA93" s="30" t="n">
        <f aca="false">Q93*(1+Z93)</f>
        <v>62.22877056</v>
      </c>
      <c r="AB93" s="30" t="n">
        <f aca="false">Q93*(1-Z93)</f>
        <v>49.09122944</v>
      </c>
    </row>
    <row r="94" customFormat="false" ht="15" hidden="false" customHeight="false" outlineLevel="0" collapsed="false">
      <c r="A94" s="37" t="s">
        <v>207</v>
      </c>
      <c r="B94" s="37" t="s">
        <v>161</v>
      </c>
      <c r="C94" s="37" t="s">
        <v>112</v>
      </c>
      <c r="D94" s="37" t="s">
        <v>113</v>
      </c>
      <c r="E94" s="37" t="s">
        <v>69</v>
      </c>
      <c r="F94" s="37" t="s">
        <v>109</v>
      </c>
      <c r="G94" s="38" t="n">
        <v>42</v>
      </c>
      <c r="H94" s="39" t="n">
        <v>1</v>
      </c>
      <c r="I94" s="39" t="n">
        <v>1</v>
      </c>
      <c r="J94" s="39" t="n">
        <v>1</v>
      </c>
      <c r="K94" s="39" t="n">
        <v>1.06</v>
      </c>
      <c r="L94" s="39" t="n">
        <v>1</v>
      </c>
      <c r="M94" s="39" t="n">
        <v>1.15</v>
      </c>
      <c r="N94" s="39" t="n">
        <v>1</v>
      </c>
      <c r="O94" s="39" t="n">
        <v>1</v>
      </c>
      <c r="P94" s="39" t="n">
        <v>1</v>
      </c>
      <c r="Q94" s="30" t="n">
        <f aca="false">G94*H94*I94*J94*K94*L94*M94*N94*O94</f>
        <v>51.198</v>
      </c>
      <c r="R94" s="42" t="n">
        <v>103</v>
      </c>
      <c r="S94" s="30" t="n">
        <f aca="false">R94*P94</f>
        <v>103</v>
      </c>
      <c r="T94" s="34" t="n">
        <f aca="false">IFERROR(Q94/S94,0)</f>
        <v>0.497067961165049</v>
      </c>
      <c r="U94" s="30" t="n">
        <f aca="false">MAX(0,Q94-S94)</f>
        <v>0</v>
      </c>
      <c r="V94" s="43" t="n">
        <f aca="false">IFERROR(VLOOKUP(C94,'Girdi · Şubeler'!$A:$N,14,FALSE()),0.79)</f>
        <v>0.789</v>
      </c>
      <c r="W94" s="30" t="n">
        <f aca="false">MIN(Q94,S94)*V94</f>
        <v>40.395222</v>
      </c>
      <c r="X94" s="26" t="n">
        <f aca="false">IFERROR(VLOOKUP(C94,'Girdi · Şubeler'!$A:$M,13,FALSE()),0)</f>
        <v>1413.59223300971</v>
      </c>
      <c r="Y94" s="44" t="n">
        <f aca="false">W94*X94</f>
        <v>57102.3720699029</v>
      </c>
      <c r="Z94" s="43" t="n">
        <f aca="false">IFERROR(VLOOKUP(E94,Backtest!$A:$E,5,FALSE()),0.12)</f>
        <v>0.118016</v>
      </c>
      <c r="AA94" s="30" t="n">
        <f aca="false">Q94*(1+Z94)</f>
        <v>57.240183168</v>
      </c>
      <c r="AB94" s="30" t="n">
        <f aca="false">Q94*(1-Z94)</f>
        <v>45.155816832</v>
      </c>
    </row>
    <row r="95" customFormat="false" ht="15" hidden="false" customHeight="false" outlineLevel="0" collapsed="false">
      <c r="A95" s="37" t="s">
        <v>228</v>
      </c>
      <c r="B95" s="37" t="s">
        <v>149</v>
      </c>
      <c r="C95" s="37" t="s">
        <v>112</v>
      </c>
      <c r="D95" s="37" t="s">
        <v>113</v>
      </c>
      <c r="E95" s="37" t="s">
        <v>69</v>
      </c>
      <c r="F95" s="37" t="s">
        <v>109</v>
      </c>
      <c r="G95" s="38" t="n">
        <v>34.3</v>
      </c>
      <c r="H95" s="39" t="n">
        <v>1</v>
      </c>
      <c r="I95" s="39" t="n">
        <v>1</v>
      </c>
      <c r="J95" s="39" t="n">
        <v>1</v>
      </c>
      <c r="K95" s="39" t="n">
        <v>1</v>
      </c>
      <c r="L95" s="39" t="n">
        <v>1</v>
      </c>
      <c r="M95" s="39" t="n">
        <v>1.15</v>
      </c>
      <c r="N95" s="39" t="n">
        <v>1</v>
      </c>
      <c r="O95" s="39" t="n">
        <v>1</v>
      </c>
      <c r="P95" s="39" t="n">
        <v>1</v>
      </c>
      <c r="Q95" s="30" t="n">
        <f aca="false">G95*H95*I95*J95*K95*L95*M95*N95*O95</f>
        <v>39.445</v>
      </c>
      <c r="R95" s="42" t="n">
        <v>103</v>
      </c>
      <c r="S95" s="30" t="n">
        <f aca="false">R95*P95</f>
        <v>103</v>
      </c>
      <c r="T95" s="34" t="n">
        <f aca="false">IFERROR(Q95/S95,0)</f>
        <v>0.382961165048544</v>
      </c>
      <c r="U95" s="30" t="n">
        <f aca="false">MAX(0,Q95-S95)</f>
        <v>0</v>
      </c>
      <c r="V95" s="43" t="n">
        <f aca="false">IFERROR(VLOOKUP(C95,'Girdi · Şubeler'!$A:$N,14,FALSE()),0.79)</f>
        <v>0.789</v>
      </c>
      <c r="W95" s="30" t="n">
        <f aca="false">MIN(Q95,S95)*V95</f>
        <v>31.122105</v>
      </c>
      <c r="X95" s="26" t="n">
        <f aca="false">IFERROR(VLOOKUP(C95,'Girdi · Şubeler'!$A:$M,13,FALSE()),0)</f>
        <v>1413.59223300971</v>
      </c>
      <c r="Y95" s="44" t="n">
        <f aca="false">W95*X95</f>
        <v>43993.9659029126</v>
      </c>
      <c r="Z95" s="43" t="n">
        <f aca="false">IFERROR(VLOOKUP(E95,Backtest!$A:$E,5,FALSE()),0.12)</f>
        <v>0.118016</v>
      </c>
      <c r="AA95" s="30" t="n">
        <f aca="false">Q95*(1+Z95)</f>
        <v>44.10014112</v>
      </c>
      <c r="AB95" s="30" t="n">
        <f aca="false">Q95*(1-Z95)</f>
        <v>34.78985888</v>
      </c>
    </row>
    <row r="96" customFormat="false" ht="15" hidden="false" customHeight="false" outlineLevel="0" collapsed="false">
      <c r="A96" s="37" t="s">
        <v>193</v>
      </c>
      <c r="B96" s="37" t="s">
        <v>151</v>
      </c>
      <c r="C96" s="37" t="s">
        <v>114</v>
      </c>
      <c r="D96" s="37" t="s">
        <v>115</v>
      </c>
      <c r="E96" s="37" t="s">
        <v>70</v>
      </c>
      <c r="F96" s="37" t="s">
        <v>109</v>
      </c>
      <c r="G96" s="38" t="n">
        <v>21.6</v>
      </c>
      <c r="H96" s="39" t="n">
        <v>1</v>
      </c>
      <c r="I96" s="39" t="n">
        <v>0.99</v>
      </c>
      <c r="J96" s="39" t="n">
        <v>1</v>
      </c>
      <c r="K96" s="39" t="n">
        <v>1</v>
      </c>
      <c r="L96" s="39" t="n">
        <v>1</v>
      </c>
      <c r="M96" s="39" t="n">
        <v>1.15</v>
      </c>
      <c r="N96" s="39" t="n">
        <v>1</v>
      </c>
      <c r="O96" s="39" t="n">
        <v>1</v>
      </c>
      <c r="P96" s="39" t="n">
        <v>0.97</v>
      </c>
      <c r="Q96" s="30" t="n">
        <f aca="false">G96*H96*I96*J96*K96*L96*M96*N96*O96</f>
        <v>24.5916</v>
      </c>
      <c r="R96" s="42" t="n">
        <v>26</v>
      </c>
      <c r="S96" s="30" t="n">
        <f aca="false">R96*P96</f>
        <v>25.22</v>
      </c>
      <c r="T96" s="34" t="n">
        <f aca="false">IFERROR(Q96/S96,0)</f>
        <v>0.975083267248216</v>
      </c>
      <c r="U96" s="30" t="n">
        <f aca="false">MAX(0,Q96-S96)</f>
        <v>0</v>
      </c>
      <c r="V96" s="43" t="n">
        <f aca="false">IFERROR(VLOOKUP(C96,'Girdi · Şubeler'!$A:$N,14,FALSE()),0.79)</f>
        <v>0.775</v>
      </c>
      <c r="W96" s="30" t="n">
        <f aca="false">MIN(Q96,S96)*V96</f>
        <v>19.05849</v>
      </c>
      <c r="X96" s="26" t="n">
        <f aca="false">IFERROR(VLOOKUP(C96,'Girdi · Şubeler'!$A:$M,13,FALSE()),0)</f>
        <v>1442.30769230769</v>
      </c>
      <c r="Y96" s="44" t="n">
        <f aca="false">W96*X96</f>
        <v>27488.2067307692</v>
      </c>
      <c r="Z96" s="43" t="n">
        <f aca="false">IFERROR(VLOOKUP(E96,Backtest!$A:$E,5,FALSE()),0.12)</f>
        <v>0.123008</v>
      </c>
      <c r="AA96" s="30" t="n">
        <f aca="false">Q96*(1+Z96)</f>
        <v>27.6165635328</v>
      </c>
      <c r="AB96" s="30" t="n">
        <f aca="false">Q96*(1-Z96)</f>
        <v>21.5666364672</v>
      </c>
    </row>
    <row r="97" customFormat="false" ht="15" hidden="false" customHeight="false" outlineLevel="0" collapsed="false">
      <c r="A97" s="37" t="s">
        <v>195</v>
      </c>
      <c r="B97" s="37" t="s">
        <v>153</v>
      </c>
      <c r="C97" s="37" t="s">
        <v>114</v>
      </c>
      <c r="D97" s="37" t="s">
        <v>115</v>
      </c>
      <c r="E97" s="37" t="s">
        <v>70</v>
      </c>
      <c r="F97" s="37" t="s">
        <v>109</v>
      </c>
      <c r="G97" s="38" t="n">
        <v>21.7</v>
      </c>
      <c r="H97" s="39" t="n">
        <v>1.157</v>
      </c>
      <c r="I97" s="39" t="n">
        <v>1</v>
      </c>
      <c r="J97" s="39" t="n">
        <v>1</v>
      </c>
      <c r="K97" s="39" t="n">
        <v>1</v>
      </c>
      <c r="L97" s="39" t="n">
        <v>1</v>
      </c>
      <c r="M97" s="39" t="n">
        <v>1.15</v>
      </c>
      <c r="N97" s="39" t="n">
        <v>1</v>
      </c>
      <c r="O97" s="39" t="n">
        <v>1</v>
      </c>
      <c r="P97" s="39" t="n">
        <v>0.97</v>
      </c>
      <c r="Q97" s="30" t="n">
        <f aca="false">G97*H97*I97*J97*K97*L97*M97*N97*O97</f>
        <v>28.872935</v>
      </c>
      <c r="R97" s="42" t="n">
        <v>26</v>
      </c>
      <c r="S97" s="30" t="n">
        <f aca="false">R97*P97</f>
        <v>25.22</v>
      </c>
      <c r="T97" s="34" t="n">
        <f aca="false">IFERROR(Q97/S97,0)</f>
        <v>1.14484278350515</v>
      </c>
      <c r="U97" s="30" t="n">
        <f aca="false">MAX(0,Q97-S97)</f>
        <v>3.652935</v>
      </c>
      <c r="V97" s="43" t="n">
        <f aca="false">IFERROR(VLOOKUP(C97,'Girdi · Şubeler'!$A:$N,14,FALSE()),0.79)</f>
        <v>0.775</v>
      </c>
      <c r="W97" s="30" t="n">
        <f aca="false">MIN(Q97,S97)*V97</f>
        <v>19.5455</v>
      </c>
      <c r="X97" s="26" t="n">
        <f aca="false">IFERROR(VLOOKUP(C97,'Girdi · Şubeler'!$A:$M,13,FALSE()),0)</f>
        <v>1442.30769230769</v>
      </c>
      <c r="Y97" s="44" t="n">
        <f aca="false">W97*X97</f>
        <v>28190.625</v>
      </c>
      <c r="Z97" s="43" t="n">
        <f aca="false">IFERROR(VLOOKUP(E97,Backtest!$A:$E,5,FALSE()),0.12)</f>
        <v>0.123008</v>
      </c>
      <c r="AA97" s="30" t="n">
        <f aca="false">Q97*(1+Z97)</f>
        <v>32.42453698848</v>
      </c>
      <c r="AB97" s="30" t="n">
        <f aca="false">Q97*(1-Z97)</f>
        <v>25.32133301152</v>
      </c>
    </row>
    <row r="98" customFormat="false" ht="15" hidden="false" customHeight="false" outlineLevel="0" collapsed="false">
      <c r="A98" s="37" t="s">
        <v>198</v>
      </c>
      <c r="B98" s="37" t="s">
        <v>155</v>
      </c>
      <c r="C98" s="37" t="s">
        <v>114</v>
      </c>
      <c r="D98" s="37" t="s">
        <v>115</v>
      </c>
      <c r="E98" s="37" t="s">
        <v>70</v>
      </c>
      <c r="F98" s="37" t="s">
        <v>109</v>
      </c>
      <c r="G98" s="38" t="n">
        <v>21.8</v>
      </c>
      <c r="H98" s="39" t="n">
        <v>1</v>
      </c>
      <c r="I98" s="39" t="n">
        <v>1</v>
      </c>
      <c r="J98" s="39" t="n">
        <v>1</v>
      </c>
      <c r="K98" s="39" t="n">
        <v>1</v>
      </c>
      <c r="L98" s="39" t="n">
        <v>1</v>
      </c>
      <c r="M98" s="39" t="n">
        <v>1.15</v>
      </c>
      <c r="N98" s="39" t="n">
        <v>1</v>
      </c>
      <c r="O98" s="39" t="n">
        <v>1</v>
      </c>
      <c r="P98" s="39" t="n">
        <v>1</v>
      </c>
      <c r="Q98" s="30" t="n">
        <f aca="false">G98*H98*I98*J98*K98*L98*M98*N98*O98</f>
        <v>25.07</v>
      </c>
      <c r="R98" s="42" t="n">
        <v>26</v>
      </c>
      <c r="S98" s="30" t="n">
        <f aca="false">R98*P98</f>
        <v>26</v>
      </c>
      <c r="T98" s="34" t="n">
        <f aca="false">IFERROR(Q98/S98,0)</f>
        <v>0.964230769230769</v>
      </c>
      <c r="U98" s="30" t="n">
        <f aca="false">MAX(0,Q98-S98)</f>
        <v>0</v>
      </c>
      <c r="V98" s="43" t="n">
        <f aca="false">IFERROR(VLOOKUP(C98,'Girdi · Şubeler'!$A:$N,14,FALSE()),0.79)</f>
        <v>0.775</v>
      </c>
      <c r="W98" s="30" t="n">
        <f aca="false">MIN(Q98,S98)*V98</f>
        <v>19.42925</v>
      </c>
      <c r="X98" s="26" t="n">
        <f aca="false">IFERROR(VLOOKUP(C98,'Girdi · Şubeler'!$A:$M,13,FALSE()),0)</f>
        <v>1442.30769230769</v>
      </c>
      <c r="Y98" s="44" t="n">
        <f aca="false">W98*X98</f>
        <v>28022.9567307692</v>
      </c>
      <c r="Z98" s="43" t="n">
        <f aca="false">IFERROR(VLOOKUP(E98,Backtest!$A:$E,5,FALSE()),0.12)</f>
        <v>0.123008</v>
      </c>
      <c r="AA98" s="30" t="n">
        <f aca="false">Q98*(1+Z98)</f>
        <v>28.15381056</v>
      </c>
      <c r="AB98" s="30" t="n">
        <f aca="false">Q98*(1-Z98)</f>
        <v>21.98618944</v>
      </c>
    </row>
    <row r="99" customFormat="false" ht="15" hidden="false" customHeight="false" outlineLevel="0" collapsed="false">
      <c r="A99" s="37" t="s">
        <v>201</v>
      </c>
      <c r="B99" s="37" t="s">
        <v>157</v>
      </c>
      <c r="C99" s="37" t="s">
        <v>114</v>
      </c>
      <c r="D99" s="37" t="s">
        <v>115</v>
      </c>
      <c r="E99" s="37" t="s">
        <v>70</v>
      </c>
      <c r="F99" s="37" t="s">
        <v>109</v>
      </c>
      <c r="G99" s="38" t="n">
        <v>29.6</v>
      </c>
      <c r="H99" s="39" t="n">
        <v>1</v>
      </c>
      <c r="I99" s="39" t="n">
        <v>1</v>
      </c>
      <c r="J99" s="39" t="n">
        <v>1</v>
      </c>
      <c r="K99" s="39" t="n">
        <v>1</v>
      </c>
      <c r="L99" s="39" t="n">
        <v>1</v>
      </c>
      <c r="M99" s="39" t="n">
        <v>1.15</v>
      </c>
      <c r="N99" s="39" t="n">
        <v>1</v>
      </c>
      <c r="O99" s="39" t="n">
        <v>1</v>
      </c>
      <c r="P99" s="39" t="n">
        <v>1</v>
      </c>
      <c r="Q99" s="30" t="n">
        <f aca="false">G99*H99*I99*J99*K99*L99*M99*N99*O99</f>
        <v>34.04</v>
      </c>
      <c r="R99" s="42" t="n">
        <v>26</v>
      </c>
      <c r="S99" s="30" t="n">
        <f aca="false">R99*P99</f>
        <v>26</v>
      </c>
      <c r="T99" s="34" t="n">
        <f aca="false">IFERROR(Q99/S99,0)</f>
        <v>1.30923076923077</v>
      </c>
      <c r="U99" s="30" t="n">
        <f aca="false">MAX(0,Q99-S99)</f>
        <v>8.04</v>
      </c>
      <c r="V99" s="43" t="n">
        <f aca="false">IFERROR(VLOOKUP(C99,'Girdi · Şubeler'!$A:$N,14,FALSE()),0.79)</f>
        <v>0.775</v>
      </c>
      <c r="W99" s="30" t="n">
        <f aca="false">MIN(Q99,S99)*V99</f>
        <v>20.15</v>
      </c>
      <c r="X99" s="26" t="n">
        <f aca="false">IFERROR(VLOOKUP(C99,'Girdi · Şubeler'!$A:$M,13,FALSE()),0)</f>
        <v>1442.30769230769</v>
      </c>
      <c r="Y99" s="44" t="n">
        <f aca="false">W99*X99</f>
        <v>29062.5</v>
      </c>
      <c r="Z99" s="43" t="n">
        <f aca="false">IFERROR(VLOOKUP(E99,Backtest!$A:$E,5,FALSE()),0.12)</f>
        <v>0.123008</v>
      </c>
      <c r="AA99" s="30" t="n">
        <f aca="false">Q99*(1+Z99)</f>
        <v>38.22719232</v>
      </c>
      <c r="AB99" s="30" t="n">
        <f aca="false">Q99*(1-Z99)</f>
        <v>29.85280768</v>
      </c>
    </row>
    <row r="100" customFormat="false" ht="15" hidden="false" customHeight="false" outlineLevel="0" collapsed="false">
      <c r="A100" s="37" t="s">
        <v>204</v>
      </c>
      <c r="B100" s="37" t="s">
        <v>159</v>
      </c>
      <c r="C100" s="37" t="s">
        <v>114</v>
      </c>
      <c r="D100" s="37" t="s">
        <v>115</v>
      </c>
      <c r="E100" s="37" t="s">
        <v>70</v>
      </c>
      <c r="F100" s="37" t="s">
        <v>109</v>
      </c>
      <c r="G100" s="38" t="n">
        <v>29.7</v>
      </c>
      <c r="H100" s="39" t="n">
        <v>1</v>
      </c>
      <c r="I100" s="39" t="n">
        <v>1</v>
      </c>
      <c r="J100" s="39" t="n">
        <v>1</v>
      </c>
      <c r="K100" s="39" t="n">
        <v>1</v>
      </c>
      <c r="L100" s="39" t="n">
        <v>1</v>
      </c>
      <c r="M100" s="39" t="n">
        <v>1.15</v>
      </c>
      <c r="N100" s="39" t="n">
        <v>1</v>
      </c>
      <c r="O100" s="39" t="n">
        <v>1</v>
      </c>
      <c r="P100" s="39" t="n">
        <v>1</v>
      </c>
      <c r="Q100" s="30" t="n">
        <f aca="false">G100*H100*I100*J100*K100*L100*M100*N100*O100</f>
        <v>34.155</v>
      </c>
      <c r="R100" s="42" t="n">
        <v>26</v>
      </c>
      <c r="S100" s="30" t="n">
        <f aca="false">R100*P100</f>
        <v>26</v>
      </c>
      <c r="T100" s="34" t="n">
        <f aca="false">IFERROR(Q100/S100,0)</f>
        <v>1.31365384615385</v>
      </c>
      <c r="U100" s="30" t="n">
        <f aca="false">MAX(0,Q100-S100)</f>
        <v>8.15499999999999</v>
      </c>
      <c r="V100" s="43" t="n">
        <f aca="false">IFERROR(VLOOKUP(C100,'Girdi · Şubeler'!$A:$N,14,FALSE()),0.79)</f>
        <v>0.775</v>
      </c>
      <c r="W100" s="30" t="n">
        <f aca="false">MIN(Q100,S100)*V100</f>
        <v>20.15</v>
      </c>
      <c r="X100" s="26" t="n">
        <f aca="false">IFERROR(VLOOKUP(C100,'Girdi · Şubeler'!$A:$M,13,FALSE()),0)</f>
        <v>1442.30769230769</v>
      </c>
      <c r="Y100" s="44" t="n">
        <f aca="false">W100*X100</f>
        <v>29062.5</v>
      </c>
      <c r="Z100" s="43" t="n">
        <f aca="false">IFERROR(VLOOKUP(E100,Backtest!$A:$E,5,FALSE()),0.12)</f>
        <v>0.123008</v>
      </c>
      <c r="AA100" s="30" t="n">
        <f aca="false">Q100*(1+Z100)</f>
        <v>38.35633824</v>
      </c>
      <c r="AB100" s="30" t="n">
        <f aca="false">Q100*(1-Z100)</f>
        <v>29.95366176</v>
      </c>
    </row>
    <row r="101" customFormat="false" ht="15" hidden="false" customHeight="false" outlineLevel="0" collapsed="false">
      <c r="A101" s="37" t="s">
        <v>207</v>
      </c>
      <c r="B101" s="37" t="s">
        <v>161</v>
      </c>
      <c r="C101" s="37" t="s">
        <v>114</v>
      </c>
      <c r="D101" s="37" t="s">
        <v>115</v>
      </c>
      <c r="E101" s="37" t="s">
        <v>70</v>
      </c>
      <c r="F101" s="37" t="s">
        <v>109</v>
      </c>
      <c r="G101" s="38" t="n">
        <v>25.5</v>
      </c>
      <c r="H101" s="39" t="n">
        <v>1</v>
      </c>
      <c r="I101" s="39" t="n">
        <v>1</v>
      </c>
      <c r="J101" s="39" t="n">
        <v>1</v>
      </c>
      <c r="K101" s="39" t="n">
        <v>1.06</v>
      </c>
      <c r="L101" s="39" t="n">
        <v>1</v>
      </c>
      <c r="M101" s="39" t="n">
        <v>1.15</v>
      </c>
      <c r="N101" s="39" t="n">
        <v>1</v>
      </c>
      <c r="O101" s="39" t="n">
        <v>1</v>
      </c>
      <c r="P101" s="39" t="n">
        <v>1</v>
      </c>
      <c r="Q101" s="30" t="n">
        <f aca="false">G101*H101*I101*J101*K101*L101*M101*N101*O101</f>
        <v>31.0845</v>
      </c>
      <c r="R101" s="42" t="n">
        <v>26</v>
      </c>
      <c r="S101" s="30" t="n">
        <f aca="false">R101*P101</f>
        <v>26</v>
      </c>
      <c r="T101" s="34" t="n">
        <f aca="false">IFERROR(Q101/S101,0)</f>
        <v>1.19555769230769</v>
      </c>
      <c r="U101" s="30" t="n">
        <f aca="false">MAX(0,Q101-S101)</f>
        <v>5.0845</v>
      </c>
      <c r="V101" s="43" t="n">
        <f aca="false">IFERROR(VLOOKUP(C101,'Girdi · Şubeler'!$A:$N,14,FALSE()),0.79)</f>
        <v>0.775</v>
      </c>
      <c r="W101" s="30" t="n">
        <f aca="false">MIN(Q101,S101)*V101</f>
        <v>20.15</v>
      </c>
      <c r="X101" s="26" t="n">
        <f aca="false">IFERROR(VLOOKUP(C101,'Girdi · Şubeler'!$A:$M,13,FALSE()),0)</f>
        <v>1442.30769230769</v>
      </c>
      <c r="Y101" s="44" t="n">
        <f aca="false">W101*X101</f>
        <v>29062.5</v>
      </c>
      <c r="Z101" s="43" t="n">
        <f aca="false">IFERROR(VLOOKUP(E101,Backtest!$A:$E,5,FALSE()),0.12)</f>
        <v>0.123008</v>
      </c>
      <c r="AA101" s="30" t="n">
        <f aca="false">Q101*(1+Z101)</f>
        <v>34.908142176</v>
      </c>
      <c r="AB101" s="30" t="n">
        <f aca="false">Q101*(1-Z101)</f>
        <v>27.260857824</v>
      </c>
    </row>
    <row r="102" customFormat="false" ht="15" hidden="false" customHeight="false" outlineLevel="0" collapsed="false">
      <c r="A102" s="37" t="s">
        <v>228</v>
      </c>
      <c r="B102" s="37" t="s">
        <v>149</v>
      </c>
      <c r="C102" s="37" t="s">
        <v>114</v>
      </c>
      <c r="D102" s="37" t="s">
        <v>115</v>
      </c>
      <c r="E102" s="37" t="s">
        <v>70</v>
      </c>
      <c r="F102" s="37" t="s">
        <v>109</v>
      </c>
      <c r="G102" s="38" t="n">
        <v>21.8</v>
      </c>
      <c r="H102" s="39" t="n">
        <v>1</v>
      </c>
      <c r="I102" s="39" t="n">
        <v>1</v>
      </c>
      <c r="J102" s="39" t="n">
        <v>1</v>
      </c>
      <c r="K102" s="39" t="n">
        <v>1</v>
      </c>
      <c r="L102" s="39" t="n">
        <v>1</v>
      </c>
      <c r="M102" s="39" t="n">
        <v>1.15</v>
      </c>
      <c r="N102" s="39" t="n">
        <v>1</v>
      </c>
      <c r="O102" s="39" t="n">
        <v>1</v>
      </c>
      <c r="P102" s="39" t="n">
        <v>1</v>
      </c>
      <c r="Q102" s="30" t="n">
        <f aca="false">G102*H102*I102*J102*K102*L102*M102*N102*O102</f>
        <v>25.07</v>
      </c>
      <c r="R102" s="42" t="n">
        <v>26</v>
      </c>
      <c r="S102" s="30" t="n">
        <f aca="false">R102*P102</f>
        <v>26</v>
      </c>
      <c r="T102" s="34" t="n">
        <f aca="false">IFERROR(Q102/S102,0)</f>
        <v>0.964230769230769</v>
      </c>
      <c r="U102" s="30" t="n">
        <f aca="false">MAX(0,Q102-S102)</f>
        <v>0</v>
      </c>
      <c r="V102" s="43" t="n">
        <f aca="false">IFERROR(VLOOKUP(C102,'Girdi · Şubeler'!$A:$N,14,FALSE()),0.79)</f>
        <v>0.775</v>
      </c>
      <c r="W102" s="30" t="n">
        <f aca="false">MIN(Q102,S102)*V102</f>
        <v>19.42925</v>
      </c>
      <c r="X102" s="26" t="n">
        <f aca="false">IFERROR(VLOOKUP(C102,'Girdi · Şubeler'!$A:$M,13,FALSE()),0)</f>
        <v>1442.30769230769</v>
      </c>
      <c r="Y102" s="44" t="n">
        <f aca="false">W102*X102</f>
        <v>28022.9567307692</v>
      </c>
      <c r="Z102" s="43" t="n">
        <f aca="false">IFERROR(VLOOKUP(E102,Backtest!$A:$E,5,FALSE()),0.12)</f>
        <v>0.123008</v>
      </c>
      <c r="AA102" s="30" t="n">
        <f aca="false">Q102*(1+Z102)</f>
        <v>28.15381056</v>
      </c>
      <c r="AB102" s="30" t="n">
        <f aca="false">Q102*(1-Z102)</f>
        <v>21.98618944</v>
      </c>
    </row>
    <row r="103" customFormat="false" ht="15" hidden="false" customHeight="false" outlineLevel="0" collapsed="false">
      <c r="A103" s="37" t="s">
        <v>193</v>
      </c>
      <c r="B103" s="37" t="s">
        <v>151</v>
      </c>
      <c r="C103" s="37" t="s">
        <v>116</v>
      </c>
      <c r="D103" s="37" t="s">
        <v>117</v>
      </c>
      <c r="E103" s="37" t="s">
        <v>68</v>
      </c>
      <c r="F103" s="37" t="s">
        <v>118</v>
      </c>
      <c r="G103" s="38" t="n">
        <v>83.7</v>
      </c>
      <c r="H103" s="39" t="n">
        <v>1</v>
      </c>
      <c r="I103" s="39" t="n">
        <v>0.983</v>
      </c>
      <c r="J103" s="39" t="n">
        <v>1</v>
      </c>
      <c r="K103" s="39" t="n">
        <v>1</v>
      </c>
      <c r="L103" s="39" t="n">
        <v>1</v>
      </c>
      <c r="M103" s="39" t="n">
        <v>1.15</v>
      </c>
      <c r="N103" s="39" t="n">
        <v>1.044</v>
      </c>
      <c r="O103" s="39" t="n">
        <v>1</v>
      </c>
      <c r="P103" s="39" t="n">
        <v>0.97</v>
      </c>
      <c r="Q103" s="30" t="n">
        <f aca="false">G103*H103*I103*J103*K103*L103*M103*N103*O103</f>
        <v>98.78188626</v>
      </c>
      <c r="R103" s="42" t="n">
        <v>138</v>
      </c>
      <c r="S103" s="30" t="n">
        <f aca="false">R103*P103</f>
        <v>133.86</v>
      </c>
      <c r="T103" s="34" t="n">
        <f aca="false">IFERROR(Q103/S103,0)</f>
        <v>0.73794924742268</v>
      </c>
      <c r="U103" s="30" t="n">
        <f aca="false">MAX(0,Q103-S103)</f>
        <v>0</v>
      </c>
      <c r="V103" s="43" t="n">
        <f aca="false">IFERROR(VLOOKUP(C103,'Girdi · Şubeler'!$A:$N,14,FALSE()),0.79)</f>
        <v>0.799</v>
      </c>
      <c r="W103" s="30" t="n">
        <f aca="false">MIN(Q103,S103)*V103</f>
        <v>78.92672712174</v>
      </c>
      <c r="X103" s="26" t="n">
        <f aca="false">IFERROR(VLOOKUP(C103,'Girdi · Şubeler'!$A:$M,13,FALSE()),0)</f>
        <v>1422.46376811594</v>
      </c>
      <c r="Y103" s="44" t="n">
        <f aca="false">W103*X103</f>
        <v>112270.409666649</v>
      </c>
      <c r="Z103" s="43" t="n">
        <f aca="false">IFERROR(VLOOKUP(E103,Backtest!$A:$E,5,FALSE()),0.12)</f>
        <v>0.119296</v>
      </c>
      <c r="AA103" s="30" t="n">
        <f aca="false">Q103*(1+Z103)</f>
        <v>110.566170163273</v>
      </c>
      <c r="AB103" s="30" t="n">
        <f aca="false">Q103*(1-Z103)</f>
        <v>86.997602356727</v>
      </c>
    </row>
    <row r="104" customFormat="false" ht="15" hidden="false" customHeight="false" outlineLevel="0" collapsed="false">
      <c r="A104" s="37" t="s">
        <v>195</v>
      </c>
      <c r="B104" s="37" t="s">
        <v>153</v>
      </c>
      <c r="C104" s="37" t="s">
        <v>116</v>
      </c>
      <c r="D104" s="37" t="s">
        <v>117</v>
      </c>
      <c r="E104" s="37" t="s">
        <v>68</v>
      </c>
      <c r="F104" s="37" t="s">
        <v>118</v>
      </c>
      <c r="G104" s="38" t="n">
        <v>84.1</v>
      </c>
      <c r="H104" s="39" t="n">
        <v>1.171</v>
      </c>
      <c r="I104" s="39" t="n">
        <v>1</v>
      </c>
      <c r="J104" s="39" t="n">
        <v>1</v>
      </c>
      <c r="K104" s="39" t="n">
        <v>1</v>
      </c>
      <c r="L104" s="39" t="n">
        <v>1</v>
      </c>
      <c r="M104" s="39" t="n">
        <v>1.15</v>
      </c>
      <c r="N104" s="39" t="n">
        <v>1.044</v>
      </c>
      <c r="O104" s="39" t="n">
        <v>1</v>
      </c>
      <c r="P104" s="39" t="n">
        <v>0.97</v>
      </c>
      <c r="Q104" s="30" t="n">
        <f aca="false">G104*H104*I104*J104*K104*L104*M104*N104*O104</f>
        <v>118.23640866</v>
      </c>
      <c r="R104" s="42" t="n">
        <v>138</v>
      </c>
      <c r="S104" s="30" t="n">
        <f aca="false">R104*P104</f>
        <v>133.86</v>
      </c>
      <c r="T104" s="34" t="n">
        <f aca="false">IFERROR(Q104/S104,0)</f>
        <v>0.883284092783505</v>
      </c>
      <c r="U104" s="30" t="n">
        <f aca="false">MAX(0,Q104-S104)</f>
        <v>0</v>
      </c>
      <c r="V104" s="43" t="n">
        <f aca="false">IFERROR(VLOOKUP(C104,'Girdi · Şubeler'!$A:$N,14,FALSE()),0.79)</f>
        <v>0.799</v>
      </c>
      <c r="W104" s="30" t="n">
        <f aca="false">MIN(Q104,S104)*V104</f>
        <v>94.47089051934</v>
      </c>
      <c r="X104" s="26" t="n">
        <f aca="false">IFERROR(VLOOKUP(C104,'Girdi · Şubeler'!$A:$M,13,FALSE()),0)</f>
        <v>1422.46376811594</v>
      </c>
      <c r="Y104" s="44" t="n">
        <f aca="false">W104*X104</f>
        <v>134381.418905409</v>
      </c>
      <c r="Z104" s="43" t="n">
        <f aca="false">IFERROR(VLOOKUP(E104,Backtest!$A:$E,5,FALSE()),0.12)</f>
        <v>0.119296</v>
      </c>
      <c r="AA104" s="30" t="n">
        <f aca="false">Q104*(1+Z104)</f>
        <v>132.341539267503</v>
      </c>
      <c r="AB104" s="30" t="n">
        <f aca="false">Q104*(1-Z104)</f>
        <v>104.131278052497</v>
      </c>
    </row>
    <row r="105" customFormat="false" ht="15" hidden="false" customHeight="false" outlineLevel="0" collapsed="false">
      <c r="A105" s="37" t="s">
        <v>198</v>
      </c>
      <c r="B105" s="37" t="s">
        <v>155</v>
      </c>
      <c r="C105" s="37" t="s">
        <v>116</v>
      </c>
      <c r="D105" s="37" t="s">
        <v>117</v>
      </c>
      <c r="E105" s="37" t="s">
        <v>68</v>
      </c>
      <c r="F105" s="37" t="s">
        <v>118</v>
      </c>
      <c r="G105" s="38" t="n">
        <v>84.1</v>
      </c>
      <c r="H105" s="39" t="n">
        <v>1</v>
      </c>
      <c r="I105" s="39" t="n">
        <v>1</v>
      </c>
      <c r="J105" s="39" t="n">
        <v>1</v>
      </c>
      <c r="K105" s="39" t="n">
        <v>1</v>
      </c>
      <c r="L105" s="39" t="n">
        <v>1</v>
      </c>
      <c r="M105" s="39" t="n">
        <v>1.15</v>
      </c>
      <c r="N105" s="39" t="n">
        <v>1.044</v>
      </c>
      <c r="O105" s="39" t="n">
        <v>1</v>
      </c>
      <c r="P105" s="39" t="n">
        <v>1</v>
      </c>
      <c r="Q105" s="30" t="n">
        <f aca="false">G105*H105*I105*J105*K105*L105*M105*N105*O105</f>
        <v>100.97046</v>
      </c>
      <c r="R105" s="42" t="n">
        <v>138</v>
      </c>
      <c r="S105" s="30" t="n">
        <f aca="false">R105*P105</f>
        <v>138</v>
      </c>
      <c r="T105" s="34" t="n">
        <f aca="false">IFERROR(Q105/S105,0)</f>
        <v>0.73167</v>
      </c>
      <c r="U105" s="30" t="n">
        <f aca="false">MAX(0,Q105-S105)</f>
        <v>0</v>
      </c>
      <c r="V105" s="43" t="n">
        <f aca="false">IFERROR(VLOOKUP(C105,'Girdi · Şubeler'!$A:$N,14,FALSE()),0.79)</f>
        <v>0.799</v>
      </c>
      <c r="W105" s="30" t="n">
        <f aca="false">MIN(Q105,S105)*V105</f>
        <v>80.67539754</v>
      </c>
      <c r="X105" s="26" t="n">
        <f aca="false">IFERROR(VLOOKUP(C105,'Girdi · Şubeler'!$A:$M,13,FALSE()),0)</f>
        <v>1422.46376811594</v>
      </c>
      <c r="Y105" s="44" t="n">
        <f aca="false">W105*X105</f>
        <v>114757.829979</v>
      </c>
      <c r="Z105" s="43" t="n">
        <f aca="false">IFERROR(VLOOKUP(E105,Backtest!$A:$E,5,FALSE()),0.12)</f>
        <v>0.119296</v>
      </c>
      <c r="AA105" s="30" t="n">
        <f aca="false">Q105*(1+Z105)</f>
        <v>113.01583199616</v>
      </c>
      <c r="AB105" s="30" t="n">
        <f aca="false">Q105*(1-Z105)</f>
        <v>88.92508800384</v>
      </c>
    </row>
    <row r="106" customFormat="false" ht="15" hidden="false" customHeight="false" outlineLevel="0" collapsed="false">
      <c r="A106" s="37" t="s">
        <v>201</v>
      </c>
      <c r="B106" s="37" t="s">
        <v>157</v>
      </c>
      <c r="C106" s="37" t="s">
        <v>116</v>
      </c>
      <c r="D106" s="37" t="s">
        <v>117</v>
      </c>
      <c r="E106" s="37" t="s">
        <v>68</v>
      </c>
      <c r="F106" s="37" t="s">
        <v>118</v>
      </c>
      <c r="G106" s="38" t="n">
        <v>113.7</v>
      </c>
      <c r="H106" s="39" t="n">
        <v>1</v>
      </c>
      <c r="I106" s="39" t="n">
        <v>1</v>
      </c>
      <c r="J106" s="39" t="n">
        <v>1</v>
      </c>
      <c r="K106" s="39" t="n">
        <v>1</v>
      </c>
      <c r="L106" s="39" t="n">
        <v>1</v>
      </c>
      <c r="M106" s="39" t="n">
        <v>1.15</v>
      </c>
      <c r="N106" s="39" t="n">
        <v>1.044</v>
      </c>
      <c r="O106" s="39" t="n">
        <v>1</v>
      </c>
      <c r="P106" s="39" t="n">
        <v>1</v>
      </c>
      <c r="Q106" s="30" t="n">
        <f aca="false">G106*H106*I106*J106*K106*L106*M106*N106*O106</f>
        <v>136.50822</v>
      </c>
      <c r="R106" s="42" t="n">
        <v>138</v>
      </c>
      <c r="S106" s="30" t="n">
        <f aca="false">R106*P106</f>
        <v>138</v>
      </c>
      <c r="T106" s="34" t="n">
        <f aca="false">IFERROR(Q106/S106,0)</f>
        <v>0.98919</v>
      </c>
      <c r="U106" s="30" t="n">
        <f aca="false">MAX(0,Q106-S106)</f>
        <v>0</v>
      </c>
      <c r="V106" s="43" t="n">
        <f aca="false">IFERROR(VLOOKUP(C106,'Girdi · Şubeler'!$A:$N,14,FALSE()),0.79)</f>
        <v>0.799</v>
      </c>
      <c r="W106" s="30" t="n">
        <f aca="false">MIN(Q106,S106)*V106</f>
        <v>109.07006778</v>
      </c>
      <c r="X106" s="26" t="n">
        <f aca="false">IFERROR(VLOOKUP(C106,'Girdi · Şubeler'!$A:$M,13,FALSE()),0)</f>
        <v>1422.46376811594</v>
      </c>
      <c r="Y106" s="44" t="n">
        <f aca="false">W106*X106</f>
        <v>155148.219603</v>
      </c>
      <c r="Z106" s="43" t="n">
        <f aca="false">IFERROR(VLOOKUP(E106,Backtest!$A:$E,5,FALSE()),0.12)</f>
        <v>0.119296</v>
      </c>
      <c r="AA106" s="30" t="n">
        <f aca="false">Q106*(1+Z106)</f>
        <v>152.79310461312</v>
      </c>
      <c r="AB106" s="30" t="n">
        <f aca="false">Q106*(1-Z106)</f>
        <v>120.22333538688</v>
      </c>
    </row>
    <row r="107" customFormat="false" ht="15" hidden="false" customHeight="false" outlineLevel="0" collapsed="false">
      <c r="A107" s="37" t="s">
        <v>204</v>
      </c>
      <c r="B107" s="37" t="s">
        <v>159</v>
      </c>
      <c r="C107" s="37" t="s">
        <v>116</v>
      </c>
      <c r="D107" s="37" t="s">
        <v>117</v>
      </c>
      <c r="E107" s="37" t="s">
        <v>68</v>
      </c>
      <c r="F107" s="37" t="s">
        <v>118</v>
      </c>
      <c r="G107" s="38" t="n">
        <v>113.3</v>
      </c>
      <c r="H107" s="39" t="n">
        <v>1</v>
      </c>
      <c r="I107" s="39" t="n">
        <v>1</v>
      </c>
      <c r="J107" s="39" t="n">
        <v>1</v>
      </c>
      <c r="K107" s="39" t="n">
        <v>1</v>
      </c>
      <c r="L107" s="39" t="n">
        <v>1</v>
      </c>
      <c r="M107" s="39" t="n">
        <v>1.15</v>
      </c>
      <c r="N107" s="39" t="n">
        <v>1.044</v>
      </c>
      <c r="O107" s="39" t="n">
        <v>1</v>
      </c>
      <c r="P107" s="39" t="n">
        <v>1</v>
      </c>
      <c r="Q107" s="30" t="n">
        <f aca="false">G107*H107*I107*J107*K107*L107*M107*N107*O107</f>
        <v>136.02798</v>
      </c>
      <c r="R107" s="42" t="n">
        <v>138</v>
      </c>
      <c r="S107" s="30" t="n">
        <f aca="false">R107*P107</f>
        <v>138</v>
      </c>
      <c r="T107" s="34" t="n">
        <f aca="false">IFERROR(Q107/S107,0)</f>
        <v>0.98571</v>
      </c>
      <c r="U107" s="30" t="n">
        <f aca="false">MAX(0,Q107-S107)</f>
        <v>0</v>
      </c>
      <c r="V107" s="43" t="n">
        <f aca="false">IFERROR(VLOOKUP(C107,'Girdi · Şubeler'!$A:$N,14,FALSE()),0.79)</f>
        <v>0.799</v>
      </c>
      <c r="W107" s="30" t="n">
        <f aca="false">MIN(Q107,S107)*V107</f>
        <v>108.68635602</v>
      </c>
      <c r="X107" s="26" t="n">
        <f aca="false">IFERROR(VLOOKUP(C107,'Girdi · Şubeler'!$A:$M,13,FALSE()),0)</f>
        <v>1422.46376811594</v>
      </c>
      <c r="Y107" s="44" t="n">
        <f aca="false">W107*X107</f>
        <v>154602.403527</v>
      </c>
      <c r="Z107" s="43" t="n">
        <f aca="false">IFERROR(VLOOKUP(E107,Backtest!$A:$E,5,FALSE()),0.12)</f>
        <v>0.119296</v>
      </c>
      <c r="AA107" s="30" t="n">
        <f aca="false">Q107*(1+Z107)</f>
        <v>152.25557390208</v>
      </c>
      <c r="AB107" s="30" t="n">
        <f aca="false">Q107*(1-Z107)</f>
        <v>119.80038609792</v>
      </c>
    </row>
    <row r="108" customFormat="false" ht="15" hidden="false" customHeight="false" outlineLevel="0" collapsed="false">
      <c r="A108" s="37" t="s">
        <v>207</v>
      </c>
      <c r="B108" s="37" t="s">
        <v>161</v>
      </c>
      <c r="C108" s="37" t="s">
        <v>116</v>
      </c>
      <c r="D108" s="37" t="s">
        <v>117</v>
      </c>
      <c r="E108" s="37" t="s">
        <v>68</v>
      </c>
      <c r="F108" s="37" t="s">
        <v>118</v>
      </c>
      <c r="G108" s="38" t="n">
        <v>97.7</v>
      </c>
      <c r="H108" s="39" t="n">
        <v>1</v>
      </c>
      <c r="I108" s="39" t="n">
        <v>1</v>
      </c>
      <c r="J108" s="39" t="n">
        <v>1</v>
      </c>
      <c r="K108" s="39" t="n">
        <v>1</v>
      </c>
      <c r="L108" s="39" t="n">
        <v>1</v>
      </c>
      <c r="M108" s="39" t="n">
        <v>1.15</v>
      </c>
      <c r="N108" s="39" t="n">
        <v>1.044</v>
      </c>
      <c r="O108" s="39" t="n">
        <v>1</v>
      </c>
      <c r="P108" s="39" t="n">
        <v>1</v>
      </c>
      <c r="Q108" s="30" t="n">
        <f aca="false">G108*H108*I108*J108*K108*L108*M108*N108*O108</f>
        <v>117.29862</v>
      </c>
      <c r="R108" s="42" t="n">
        <v>138</v>
      </c>
      <c r="S108" s="30" t="n">
        <f aca="false">R108*P108</f>
        <v>138</v>
      </c>
      <c r="T108" s="34" t="n">
        <f aca="false">IFERROR(Q108/S108,0)</f>
        <v>0.84999</v>
      </c>
      <c r="U108" s="30" t="n">
        <f aca="false">MAX(0,Q108-S108)</f>
        <v>0</v>
      </c>
      <c r="V108" s="43" t="n">
        <f aca="false">IFERROR(VLOOKUP(C108,'Girdi · Şubeler'!$A:$N,14,FALSE()),0.79)</f>
        <v>0.799</v>
      </c>
      <c r="W108" s="30" t="n">
        <f aca="false">MIN(Q108,S108)*V108</f>
        <v>93.72159738</v>
      </c>
      <c r="X108" s="26" t="n">
        <f aca="false">IFERROR(VLOOKUP(C108,'Girdi · Şubeler'!$A:$M,13,FALSE()),0)</f>
        <v>1422.46376811594</v>
      </c>
      <c r="Y108" s="44" t="n">
        <f aca="false">W108*X108</f>
        <v>133315.576563</v>
      </c>
      <c r="Z108" s="43" t="n">
        <f aca="false">IFERROR(VLOOKUP(E108,Backtest!$A:$E,5,FALSE()),0.12)</f>
        <v>0.119296</v>
      </c>
      <c r="AA108" s="30" t="n">
        <f aca="false">Q108*(1+Z108)</f>
        <v>131.29187617152</v>
      </c>
      <c r="AB108" s="30" t="n">
        <f aca="false">Q108*(1-Z108)</f>
        <v>103.30536382848</v>
      </c>
    </row>
    <row r="109" customFormat="false" ht="15" hidden="false" customHeight="false" outlineLevel="0" collapsed="false">
      <c r="A109" s="37" t="s">
        <v>228</v>
      </c>
      <c r="B109" s="37" t="s">
        <v>149</v>
      </c>
      <c r="C109" s="37" t="s">
        <v>116</v>
      </c>
      <c r="D109" s="37" t="s">
        <v>117</v>
      </c>
      <c r="E109" s="37" t="s">
        <v>68</v>
      </c>
      <c r="F109" s="37" t="s">
        <v>118</v>
      </c>
      <c r="G109" s="38" t="n">
        <v>82.3</v>
      </c>
      <c r="H109" s="39" t="n">
        <v>1</v>
      </c>
      <c r="I109" s="39" t="n">
        <v>1</v>
      </c>
      <c r="J109" s="39" t="n">
        <v>1</v>
      </c>
      <c r="K109" s="39" t="n">
        <v>1</v>
      </c>
      <c r="L109" s="39" t="n">
        <v>1</v>
      </c>
      <c r="M109" s="39" t="n">
        <v>1.15</v>
      </c>
      <c r="N109" s="39" t="n">
        <v>1.044</v>
      </c>
      <c r="O109" s="39" t="n">
        <v>1</v>
      </c>
      <c r="P109" s="39" t="n">
        <v>1</v>
      </c>
      <c r="Q109" s="30" t="n">
        <f aca="false">G109*H109*I109*J109*K109*L109*M109*N109*O109</f>
        <v>98.80938</v>
      </c>
      <c r="R109" s="42" t="n">
        <v>138</v>
      </c>
      <c r="S109" s="30" t="n">
        <f aca="false">R109*P109</f>
        <v>138</v>
      </c>
      <c r="T109" s="34" t="n">
        <f aca="false">IFERROR(Q109/S109,0)</f>
        <v>0.71601</v>
      </c>
      <c r="U109" s="30" t="n">
        <f aca="false">MAX(0,Q109-S109)</f>
        <v>0</v>
      </c>
      <c r="V109" s="43" t="n">
        <f aca="false">IFERROR(VLOOKUP(C109,'Girdi · Şubeler'!$A:$N,14,FALSE()),0.79)</f>
        <v>0.799</v>
      </c>
      <c r="W109" s="30" t="n">
        <f aca="false">MIN(Q109,S109)*V109</f>
        <v>78.94869462</v>
      </c>
      <c r="X109" s="26" t="n">
        <f aca="false">IFERROR(VLOOKUP(C109,'Girdi · Şubeler'!$A:$M,13,FALSE()),0)</f>
        <v>1422.46376811594</v>
      </c>
      <c r="Y109" s="44" t="n">
        <f aca="false">W109*X109</f>
        <v>112301.657637</v>
      </c>
      <c r="Z109" s="43" t="n">
        <f aca="false">IFERROR(VLOOKUP(E109,Backtest!$A:$E,5,FALSE()),0.12)</f>
        <v>0.119296</v>
      </c>
      <c r="AA109" s="30" t="n">
        <f aca="false">Q109*(1+Z109)</f>
        <v>110.59694379648</v>
      </c>
      <c r="AB109" s="30" t="n">
        <f aca="false">Q109*(1-Z109)</f>
        <v>87.02181620352</v>
      </c>
    </row>
    <row r="110" customFormat="false" ht="15" hidden="false" customHeight="false" outlineLevel="0" collapsed="false">
      <c r="A110" s="37" t="s">
        <v>193</v>
      </c>
      <c r="B110" s="37" t="s">
        <v>151</v>
      </c>
      <c r="C110" s="37" t="s">
        <v>119</v>
      </c>
      <c r="D110" s="37" t="s">
        <v>120</v>
      </c>
      <c r="E110" s="37" t="s">
        <v>69</v>
      </c>
      <c r="F110" s="37" t="s">
        <v>118</v>
      </c>
      <c r="G110" s="38" t="n">
        <v>36.2</v>
      </c>
      <c r="H110" s="39" t="n">
        <v>1</v>
      </c>
      <c r="I110" s="39" t="n">
        <v>0.992</v>
      </c>
      <c r="J110" s="39" t="n">
        <v>1</v>
      </c>
      <c r="K110" s="39" t="n">
        <v>1</v>
      </c>
      <c r="L110" s="39" t="n">
        <v>1</v>
      </c>
      <c r="M110" s="39" t="n">
        <v>1.15</v>
      </c>
      <c r="N110" s="39" t="n">
        <v>1</v>
      </c>
      <c r="O110" s="39" t="n">
        <v>1</v>
      </c>
      <c r="P110" s="39" t="n">
        <v>0.97</v>
      </c>
      <c r="Q110" s="30" t="n">
        <f aca="false">G110*H110*I110*J110*K110*L110*M110*N110*O110</f>
        <v>41.29696</v>
      </c>
      <c r="R110" s="42" t="n">
        <v>79</v>
      </c>
      <c r="S110" s="30" t="n">
        <f aca="false">R110*P110</f>
        <v>76.63</v>
      </c>
      <c r="T110" s="34" t="n">
        <f aca="false">IFERROR(Q110/S110,0)</f>
        <v>0.538913741354561</v>
      </c>
      <c r="U110" s="30" t="n">
        <f aca="false">MAX(0,Q110-S110)</f>
        <v>0</v>
      </c>
      <c r="V110" s="43" t="n">
        <f aca="false">IFERROR(VLOOKUP(C110,'Girdi · Şubeler'!$A:$N,14,FALSE()),0.79)</f>
        <v>0.787</v>
      </c>
      <c r="W110" s="30" t="n">
        <f aca="false">MIN(Q110,S110)*V110</f>
        <v>32.50070752</v>
      </c>
      <c r="X110" s="26" t="n">
        <f aca="false">IFERROR(VLOOKUP(C110,'Girdi · Şubeler'!$A:$M,13,FALSE()),0)</f>
        <v>1491.13924050633</v>
      </c>
      <c r="Y110" s="44" t="n">
        <f aca="false">W110*X110</f>
        <v>48463.0803272911</v>
      </c>
      <c r="Z110" s="43" t="n">
        <f aca="false">IFERROR(VLOOKUP(E110,Backtest!$A:$E,5,FALSE()),0.12)</f>
        <v>0.118016</v>
      </c>
      <c r="AA110" s="30" t="n">
        <f aca="false">Q110*(1+Z110)</f>
        <v>46.17066203136</v>
      </c>
      <c r="AB110" s="30" t="n">
        <f aca="false">Q110*(1-Z110)</f>
        <v>36.42325796864</v>
      </c>
    </row>
    <row r="111" customFormat="false" ht="15" hidden="false" customHeight="false" outlineLevel="0" collapsed="false">
      <c r="A111" s="37" t="s">
        <v>195</v>
      </c>
      <c r="B111" s="37" t="s">
        <v>153</v>
      </c>
      <c r="C111" s="37" t="s">
        <v>119</v>
      </c>
      <c r="D111" s="37" t="s">
        <v>120</v>
      </c>
      <c r="E111" s="37" t="s">
        <v>69</v>
      </c>
      <c r="F111" s="37" t="s">
        <v>118</v>
      </c>
      <c r="G111" s="38" t="n">
        <v>35.9</v>
      </c>
      <c r="H111" s="39" t="n">
        <v>1.152</v>
      </c>
      <c r="I111" s="39" t="n">
        <v>1</v>
      </c>
      <c r="J111" s="39" t="n">
        <v>1</v>
      </c>
      <c r="K111" s="39" t="n">
        <v>1</v>
      </c>
      <c r="L111" s="39" t="n">
        <v>1</v>
      </c>
      <c r="M111" s="39" t="n">
        <v>1.15</v>
      </c>
      <c r="N111" s="39" t="n">
        <v>1</v>
      </c>
      <c r="O111" s="39" t="n">
        <v>1</v>
      </c>
      <c r="P111" s="39" t="n">
        <v>0.97</v>
      </c>
      <c r="Q111" s="30" t="n">
        <f aca="false">G111*H111*I111*J111*K111*L111*M111*N111*O111</f>
        <v>47.56032</v>
      </c>
      <c r="R111" s="42" t="n">
        <v>79</v>
      </c>
      <c r="S111" s="30" t="n">
        <f aca="false">R111*P111</f>
        <v>76.63</v>
      </c>
      <c r="T111" s="34" t="n">
        <f aca="false">IFERROR(Q111/S111,0)</f>
        <v>0.620648832050111</v>
      </c>
      <c r="U111" s="30" t="n">
        <f aca="false">MAX(0,Q111-S111)</f>
        <v>0</v>
      </c>
      <c r="V111" s="43" t="n">
        <f aca="false">IFERROR(VLOOKUP(C111,'Girdi · Şubeler'!$A:$N,14,FALSE()),0.79)</f>
        <v>0.787</v>
      </c>
      <c r="W111" s="30" t="n">
        <f aca="false">MIN(Q111,S111)*V111</f>
        <v>37.42997184</v>
      </c>
      <c r="X111" s="26" t="n">
        <f aca="false">IFERROR(VLOOKUP(C111,'Girdi · Şubeler'!$A:$M,13,FALSE()),0)</f>
        <v>1491.13924050633</v>
      </c>
      <c r="Y111" s="44" t="n">
        <f aca="false">W111*X111</f>
        <v>55813.2997816709</v>
      </c>
      <c r="Z111" s="43" t="n">
        <f aca="false">IFERROR(VLOOKUP(E111,Backtest!$A:$E,5,FALSE()),0.12)</f>
        <v>0.118016</v>
      </c>
      <c r="AA111" s="30" t="n">
        <f aca="false">Q111*(1+Z111)</f>
        <v>53.17319872512</v>
      </c>
      <c r="AB111" s="30" t="n">
        <f aca="false">Q111*(1-Z111)</f>
        <v>41.94744127488</v>
      </c>
    </row>
    <row r="112" customFormat="false" ht="15" hidden="false" customHeight="false" outlineLevel="0" collapsed="false">
      <c r="A112" s="37" t="s">
        <v>198</v>
      </c>
      <c r="B112" s="37" t="s">
        <v>155</v>
      </c>
      <c r="C112" s="37" t="s">
        <v>119</v>
      </c>
      <c r="D112" s="37" t="s">
        <v>120</v>
      </c>
      <c r="E112" s="37" t="s">
        <v>69</v>
      </c>
      <c r="F112" s="37" t="s">
        <v>118</v>
      </c>
      <c r="G112" s="38" t="n">
        <v>36.7</v>
      </c>
      <c r="H112" s="39" t="n">
        <v>1</v>
      </c>
      <c r="I112" s="39" t="n">
        <v>1</v>
      </c>
      <c r="J112" s="39" t="n">
        <v>1</v>
      </c>
      <c r="K112" s="39" t="n">
        <v>1</v>
      </c>
      <c r="L112" s="39" t="n">
        <v>1</v>
      </c>
      <c r="M112" s="39" t="n">
        <v>1.15</v>
      </c>
      <c r="N112" s="39" t="n">
        <v>1</v>
      </c>
      <c r="O112" s="39" t="n">
        <v>1</v>
      </c>
      <c r="P112" s="39" t="n">
        <v>1</v>
      </c>
      <c r="Q112" s="30" t="n">
        <f aca="false">G112*H112*I112*J112*K112*L112*M112*N112*O112</f>
        <v>42.205</v>
      </c>
      <c r="R112" s="42" t="n">
        <v>79</v>
      </c>
      <c r="S112" s="30" t="n">
        <f aca="false">R112*P112</f>
        <v>79</v>
      </c>
      <c r="T112" s="34" t="n">
        <f aca="false">IFERROR(Q112/S112,0)</f>
        <v>0.534240506329114</v>
      </c>
      <c r="U112" s="30" t="n">
        <f aca="false">MAX(0,Q112-S112)</f>
        <v>0</v>
      </c>
      <c r="V112" s="43" t="n">
        <f aca="false">IFERROR(VLOOKUP(C112,'Girdi · Şubeler'!$A:$N,14,FALSE()),0.79)</f>
        <v>0.787</v>
      </c>
      <c r="W112" s="30" t="n">
        <f aca="false">MIN(Q112,S112)*V112</f>
        <v>33.215335</v>
      </c>
      <c r="X112" s="26" t="n">
        <f aca="false">IFERROR(VLOOKUP(C112,'Girdi · Şubeler'!$A:$M,13,FALSE()),0)</f>
        <v>1491.13924050633</v>
      </c>
      <c r="Y112" s="44" t="n">
        <f aca="false">W112*X112</f>
        <v>49528.6894050633</v>
      </c>
      <c r="Z112" s="43" t="n">
        <f aca="false">IFERROR(VLOOKUP(E112,Backtest!$A:$E,5,FALSE()),0.12)</f>
        <v>0.118016</v>
      </c>
      <c r="AA112" s="30" t="n">
        <f aca="false">Q112*(1+Z112)</f>
        <v>47.18586528</v>
      </c>
      <c r="AB112" s="30" t="n">
        <f aca="false">Q112*(1-Z112)</f>
        <v>37.22413472</v>
      </c>
    </row>
    <row r="113" customFormat="false" ht="15" hidden="false" customHeight="false" outlineLevel="0" collapsed="false">
      <c r="A113" s="37" t="s">
        <v>201</v>
      </c>
      <c r="B113" s="37" t="s">
        <v>157</v>
      </c>
      <c r="C113" s="37" t="s">
        <v>119</v>
      </c>
      <c r="D113" s="37" t="s">
        <v>120</v>
      </c>
      <c r="E113" s="37" t="s">
        <v>69</v>
      </c>
      <c r="F113" s="37" t="s">
        <v>118</v>
      </c>
      <c r="G113" s="38" t="n">
        <v>49.6</v>
      </c>
      <c r="H113" s="39" t="n">
        <v>1</v>
      </c>
      <c r="I113" s="39" t="n">
        <v>1</v>
      </c>
      <c r="J113" s="39" t="n">
        <v>1</v>
      </c>
      <c r="K113" s="39" t="n">
        <v>1</v>
      </c>
      <c r="L113" s="39" t="n">
        <v>1</v>
      </c>
      <c r="M113" s="39" t="n">
        <v>1.15</v>
      </c>
      <c r="N113" s="39" t="n">
        <v>1</v>
      </c>
      <c r="O113" s="39" t="n">
        <v>1</v>
      </c>
      <c r="P113" s="39" t="n">
        <v>1</v>
      </c>
      <c r="Q113" s="30" t="n">
        <f aca="false">G113*H113*I113*J113*K113*L113*M113*N113*O113</f>
        <v>57.04</v>
      </c>
      <c r="R113" s="42" t="n">
        <v>79</v>
      </c>
      <c r="S113" s="30" t="n">
        <f aca="false">R113*P113</f>
        <v>79</v>
      </c>
      <c r="T113" s="34" t="n">
        <f aca="false">IFERROR(Q113/S113,0)</f>
        <v>0.722025316455696</v>
      </c>
      <c r="U113" s="30" t="n">
        <f aca="false">MAX(0,Q113-S113)</f>
        <v>0</v>
      </c>
      <c r="V113" s="43" t="n">
        <f aca="false">IFERROR(VLOOKUP(C113,'Girdi · Şubeler'!$A:$N,14,FALSE()),0.79)</f>
        <v>0.787</v>
      </c>
      <c r="W113" s="30" t="n">
        <f aca="false">MIN(Q113,S113)*V113</f>
        <v>44.89048</v>
      </c>
      <c r="X113" s="26" t="n">
        <f aca="false">IFERROR(VLOOKUP(C113,'Girdi · Şubeler'!$A:$M,13,FALSE()),0)</f>
        <v>1491.13924050633</v>
      </c>
      <c r="Y113" s="44" t="n">
        <f aca="false">W113*X113</f>
        <v>66937.9562531646</v>
      </c>
      <c r="Z113" s="43" t="n">
        <f aca="false">IFERROR(VLOOKUP(E113,Backtest!$A:$E,5,FALSE()),0.12)</f>
        <v>0.118016</v>
      </c>
      <c r="AA113" s="30" t="n">
        <f aca="false">Q113*(1+Z113)</f>
        <v>63.77163264</v>
      </c>
      <c r="AB113" s="30" t="n">
        <f aca="false">Q113*(1-Z113)</f>
        <v>50.30836736</v>
      </c>
    </row>
    <row r="114" customFormat="false" ht="15" hidden="false" customHeight="false" outlineLevel="0" collapsed="false">
      <c r="A114" s="37" t="s">
        <v>204</v>
      </c>
      <c r="B114" s="37" t="s">
        <v>159</v>
      </c>
      <c r="C114" s="37" t="s">
        <v>119</v>
      </c>
      <c r="D114" s="37" t="s">
        <v>120</v>
      </c>
      <c r="E114" s="37" t="s">
        <v>69</v>
      </c>
      <c r="F114" s="37" t="s">
        <v>118</v>
      </c>
      <c r="G114" s="38" t="n">
        <v>48.5</v>
      </c>
      <c r="H114" s="39" t="n">
        <v>1</v>
      </c>
      <c r="I114" s="39" t="n">
        <v>1</v>
      </c>
      <c r="J114" s="39" t="n">
        <v>1</v>
      </c>
      <c r="K114" s="39" t="n">
        <v>1</v>
      </c>
      <c r="L114" s="39" t="n">
        <v>1</v>
      </c>
      <c r="M114" s="39" t="n">
        <v>1.15</v>
      </c>
      <c r="N114" s="39" t="n">
        <v>1</v>
      </c>
      <c r="O114" s="39" t="n">
        <v>1</v>
      </c>
      <c r="P114" s="39" t="n">
        <v>1</v>
      </c>
      <c r="Q114" s="30" t="n">
        <f aca="false">G114*H114*I114*J114*K114*L114*M114*N114*O114</f>
        <v>55.775</v>
      </c>
      <c r="R114" s="42" t="n">
        <v>79</v>
      </c>
      <c r="S114" s="30" t="n">
        <f aca="false">R114*P114</f>
        <v>79</v>
      </c>
      <c r="T114" s="34" t="n">
        <f aca="false">IFERROR(Q114/S114,0)</f>
        <v>0.706012658227848</v>
      </c>
      <c r="U114" s="30" t="n">
        <f aca="false">MAX(0,Q114-S114)</f>
        <v>0</v>
      </c>
      <c r="V114" s="43" t="n">
        <f aca="false">IFERROR(VLOOKUP(C114,'Girdi · Şubeler'!$A:$N,14,FALSE()),0.79)</f>
        <v>0.787</v>
      </c>
      <c r="W114" s="30" t="n">
        <f aca="false">MIN(Q114,S114)*V114</f>
        <v>43.894925</v>
      </c>
      <c r="X114" s="26" t="n">
        <f aca="false">IFERROR(VLOOKUP(C114,'Girdi · Şubeler'!$A:$M,13,FALSE()),0)</f>
        <v>1491.13924050633</v>
      </c>
      <c r="Y114" s="44" t="n">
        <f aca="false">W114*X114</f>
        <v>65453.4451265823</v>
      </c>
      <c r="Z114" s="43" t="n">
        <f aca="false">IFERROR(VLOOKUP(E114,Backtest!$A:$E,5,FALSE()),0.12)</f>
        <v>0.118016</v>
      </c>
      <c r="AA114" s="30" t="n">
        <f aca="false">Q114*(1+Z114)</f>
        <v>62.3573424</v>
      </c>
      <c r="AB114" s="30" t="n">
        <f aca="false">Q114*(1-Z114)</f>
        <v>49.1926576</v>
      </c>
    </row>
    <row r="115" customFormat="false" ht="15" hidden="false" customHeight="false" outlineLevel="0" collapsed="false">
      <c r="A115" s="37" t="s">
        <v>207</v>
      </c>
      <c r="B115" s="37" t="s">
        <v>161</v>
      </c>
      <c r="C115" s="37" t="s">
        <v>119</v>
      </c>
      <c r="D115" s="37" t="s">
        <v>120</v>
      </c>
      <c r="E115" s="37" t="s">
        <v>69</v>
      </c>
      <c r="F115" s="37" t="s">
        <v>118</v>
      </c>
      <c r="G115" s="38" t="n">
        <v>42.2</v>
      </c>
      <c r="H115" s="39" t="n">
        <v>1</v>
      </c>
      <c r="I115" s="39" t="n">
        <v>1</v>
      </c>
      <c r="J115" s="39" t="n">
        <v>1</v>
      </c>
      <c r="K115" s="39" t="n">
        <v>1</v>
      </c>
      <c r="L115" s="39" t="n">
        <v>1</v>
      </c>
      <c r="M115" s="39" t="n">
        <v>1.15</v>
      </c>
      <c r="N115" s="39" t="n">
        <v>1</v>
      </c>
      <c r="O115" s="39" t="n">
        <v>1</v>
      </c>
      <c r="P115" s="39" t="n">
        <v>1</v>
      </c>
      <c r="Q115" s="30" t="n">
        <f aca="false">G115*H115*I115*J115*K115*L115*M115*N115*O115</f>
        <v>48.53</v>
      </c>
      <c r="R115" s="42" t="n">
        <v>79</v>
      </c>
      <c r="S115" s="30" t="n">
        <f aca="false">R115*P115</f>
        <v>79</v>
      </c>
      <c r="T115" s="34" t="n">
        <f aca="false">IFERROR(Q115/S115,0)</f>
        <v>0.614303797468354</v>
      </c>
      <c r="U115" s="30" t="n">
        <f aca="false">MAX(0,Q115-S115)</f>
        <v>0</v>
      </c>
      <c r="V115" s="43" t="n">
        <f aca="false">IFERROR(VLOOKUP(C115,'Girdi · Şubeler'!$A:$N,14,FALSE()),0.79)</f>
        <v>0.787</v>
      </c>
      <c r="W115" s="30" t="n">
        <f aca="false">MIN(Q115,S115)*V115</f>
        <v>38.19311</v>
      </c>
      <c r="X115" s="26" t="n">
        <f aca="false">IFERROR(VLOOKUP(C115,'Girdi · Şubeler'!$A:$M,13,FALSE()),0)</f>
        <v>1491.13924050633</v>
      </c>
      <c r="Y115" s="44" t="n">
        <f aca="false">W115*X115</f>
        <v>56951.2450379747</v>
      </c>
      <c r="Z115" s="43" t="n">
        <f aca="false">IFERROR(VLOOKUP(E115,Backtest!$A:$E,5,FALSE()),0.12)</f>
        <v>0.118016</v>
      </c>
      <c r="AA115" s="30" t="n">
        <f aca="false">Q115*(1+Z115)</f>
        <v>54.25731648</v>
      </c>
      <c r="AB115" s="30" t="n">
        <f aca="false">Q115*(1-Z115)</f>
        <v>42.80268352</v>
      </c>
    </row>
    <row r="116" customFormat="false" ht="15" hidden="false" customHeight="false" outlineLevel="0" collapsed="false">
      <c r="A116" s="37" t="s">
        <v>228</v>
      </c>
      <c r="B116" s="37" t="s">
        <v>149</v>
      </c>
      <c r="C116" s="37" t="s">
        <v>119</v>
      </c>
      <c r="D116" s="37" t="s">
        <v>120</v>
      </c>
      <c r="E116" s="37" t="s">
        <v>69</v>
      </c>
      <c r="F116" s="37" t="s">
        <v>118</v>
      </c>
      <c r="G116" s="38" t="n">
        <v>36.5</v>
      </c>
      <c r="H116" s="39" t="n">
        <v>1</v>
      </c>
      <c r="I116" s="39" t="n">
        <v>1</v>
      </c>
      <c r="J116" s="39" t="n">
        <v>1</v>
      </c>
      <c r="K116" s="39" t="n">
        <v>1</v>
      </c>
      <c r="L116" s="39" t="n">
        <v>1</v>
      </c>
      <c r="M116" s="39" t="n">
        <v>1.15</v>
      </c>
      <c r="N116" s="39" t="n">
        <v>1</v>
      </c>
      <c r="O116" s="39" t="n">
        <v>1</v>
      </c>
      <c r="P116" s="39" t="n">
        <v>1</v>
      </c>
      <c r="Q116" s="30" t="n">
        <f aca="false">G116*H116*I116*J116*K116*L116*M116*N116*O116</f>
        <v>41.975</v>
      </c>
      <c r="R116" s="42" t="n">
        <v>79</v>
      </c>
      <c r="S116" s="30" t="n">
        <f aca="false">R116*P116</f>
        <v>79</v>
      </c>
      <c r="T116" s="34" t="n">
        <f aca="false">IFERROR(Q116/S116,0)</f>
        <v>0.531329113924051</v>
      </c>
      <c r="U116" s="30" t="n">
        <f aca="false">MAX(0,Q116-S116)</f>
        <v>0</v>
      </c>
      <c r="V116" s="43" t="n">
        <f aca="false">IFERROR(VLOOKUP(C116,'Girdi · Şubeler'!$A:$N,14,FALSE()),0.79)</f>
        <v>0.787</v>
      </c>
      <c r="W116" s="30" t="n">
        <f aca="false">MIN(Q116,S116)*V116</f>
        <v>33.034325</v>
      </c>
      <c r="X116" s="26" t="n">
        <f aca="false">IFERROR(VLOOKUP(C116,'Girdi · Şubeler'!$A:$M,13,FALSE()),0)</f>
        <v>1491.13924050633</v>
      </c>
      <c r="Y116" s="44" t="n">
        <f aca="false">W116*X116</f>
        <v>49258.7782911392</v>
      </c>
      <c r="Z116" s="43" t="n">
        <f aca="false">IFERROR(VLOOKUP(E116,Backtest!$A:$E,5,FALSE()),0.12)</f>
        <v>0.118016</v>
      </c>
      <c r="AA116" s="30" t="n">
        <f aca="false">Q116*(1+Z116)</f>
        <v>46.9287216</v>
      </c>
      <c r="AB116" s="30" t="n">
        <f aca="false">Q116*(1-Z116)</f>
        <v>37.0212784</v>
      </c>
    </row>
    <row r="117" customFormat="false" ht="15" hidden="false" customHeight="false" outlineLevel="0" collapsed="false">
      <c r="A117" s="37" t="s">
        <v>193</v>
      </c>
      <c r="B117" s="37" t="s">
        <v>151</v>
      </c>
      <c r="C117" s="37" t="s">
        <v>121</v>
      </c>
      <c r="D117" s="37" t="s">
        <v>122</v>
      </c>
      <c r="E117" s="37" t="s">
        <v>69</v>
      </c>
      <c r="F117" s="37" t="s">
        <v>118</v>
      </c>
      <c r="G117" s="38" t="n">
        <v>35.8</v>
      </c>
      <c r="H117" s="39" t="n">
        <v>1</v>
      </c>
      <c r="I117" s="39" t="n">
        <v>0.992</v>
      </c>
      <c r="J117" s="39" t="n">
        <v>1</v>
      </c>
      <c r="K117" s="39" t="n">
        <v>1</v>
      </c>
      <c r="L117" s="39" t="n">
        <v>1</v>
      </c>
      <c r="M117" s="39" t="n">
        <v>1.15</v>
      </c>
      <c r="N117" s="39" t="n">
        <v>1</v>
      </c>
      <c r="O117" s="39" t="n">
        <v>1</v>
      </c>
      <c r="P117" s="39" t="n">
        <v>0.97</v>
      </c>
      <c r="Q117" s="30" t="n">
        <f aca="false">G117*H117*I117*J117*K117*L117*M117*N117*O117</f>
        <v>40.84064</v>
      </c>
      <c r="R117" s="42" t="n">
        <v>81</v>
      </c>
      <c r="S117" s="30" t="n">
        <f aca="false">R117*P117</f>
        <v>78.57</v>
      </c>
      <c r="T117" s="34" t="n">
        <f aca="false">IFERROR(Q117/S117,0)</f>
        <v>0.51979941453481</v>
      </c>
      <c r="U117" s="30" t="n">
        <f aca="false">MAX(0,Q117-S117)</f>
        <v>0</v>
      </c>
      <c r="V117" s="43" t="n">
        <f aca="false">IFERROR(VLOOKUP(C117,'Girdi · Şubeler'!$A:$N,14,FALSE()),0.79)</f>
        <v>0.788</v>
      </c>
      <c r="W117" s="30" t="n">
        <f aca="false">MIN(Q117,S117)*V117</f>
        <v>32.18242432</v>
      </c>
      <c r="X117" s="26" t="n">
        <f aca="false">IFERROR(VLOOKUP(C117,'Girdi · Şubeler'!$A:$M,13,FALSE()),0)</f>
        <v>1534.56790123457</v>
      </c>
      <c r="Y117" s="44" t="n">
        <f aca="false">W117*X117</f>
        <v>49386.1153453827</v>
      </c>
      <c r="Z117" s="43" t="n">
        <f aca="false">IFERROR(VLOOKUP(E117,Backtest!$A:$E,5,FALSE()),0.12)</f>
        <v>0.118016</v>
      </c>
      <c r="AA117" s="30" t="n">
        <f aca="false">Q117*(1+Z117)</f>
        <v>45.66048897024</v>
      </c>
      <c r="AB117" s="30" t="n">
        <f aca="false">Q117*(1-Z117)</f>
        <v>36.02079102976</v>
      </c>
    </row>
    <row r="118" customFormat="false" ht="15" hidden="false" customHeight="false" outlineLevel="0" collapsed="false">
      <c r="A118" s="37" t="s">
        <v>195</v>
      </c>
      <c r="B118" s="37" t="s">
        <v>153</v>
      </c>
      <c r="C118" s="37" t="s">
        <v>121</v>
      </c>
      <c r="D118" s="37" t="s">
        <v>122</v>
      </c>
      <c r="E118" s="37" t="s">
        <v>69</v>
      </c>
      <c r="F118" s="37" t="s">
        <v>118</v>
      </c>
      <c r="G118" s="38" t="n">
        <v>36.9</v>
      </c>
      <c r="H118" s="39" t="n">
        <v>1.152</v>
      </c>
      <c r="I118" s="39" t="n">
        <v>1</v>
      </c>
      <c r="J118" s="39" t="n">
        <v>1</v>
      </c>
      <c r="K118" s="39" t="n">
        <v>1</v>
      </c>
      <c r="L118" s="39" t="n">
        <v>1</v>
      </c>
      <c r="M118" s="39" t="n">
        <v>1.15</v>
      </c>
      <c r="N118" s="39" t="n">
        <v>1</v>
      </c>
      <c r="O118" s="39" t="n">
        <v>1</v>
      </c>
      <c r="P118" s="39" t="n">
        <v>0.97</v>
      </c>
      <c r="Q118" s="30" t="n">
        <f aca="false">G118*H118*I118*J118*K118*L118*M118*N118*O118</f>
        <v>48.88512</v>
      </c>
      <c r="R118" s="42" t="n">
        <v>81</v>
      </c>
      <c r="S118" s="30" t="n">
        <f aca="false">R118*P118</f>
        <v>78.57</v>
      </c>
      <c r="T118" s="34" t="n">
        <f aca="false">IFERROR(Q118/S118,0)</f>
        <v>0.622185567010309</v>
      </c>
      <c r="U118" s="30" t="n">
        <f aca="false">MAX(0,Q118-S118)</f>
        <v>0</v>
      </c>
      <c r="V118" s="43" t="n">
        <f aca="false">IFERROR(VLOOKUP(C118,'Girdi · Şubeler'!$A:$N,14,FALSE()),0.79)</f>
        <v>0.788</v>
      </c>
      <c r="W118" s="30" t="n">
        <f aca="false">MIN(Q118,S118)*V118</f>
        <v>38.52147456</v>
      </c>
      <c r="X118" s="26" t="n">
        <f aca="false">IFERROR(VLOOKUP(C118,'Girdi · Şubeler'!$A:$M,13,FALSE()),0)</f>
        <v>1534.56790123457</v>
      </c>
      <c r="Y118" s="44" t="n">
        <f aca="false">W118*X118</f>
        <v>59113.818368</v>
      </c>
      <c r="Z118" s="43" t="n">
        <f aca="false">IFERROR(VLOOKUP(E118,Backtest!$A:$E,5,FALSE()),0.12)</f>
        <v>0.118016</v>
      </c>
      <c r="AA118" s="30" t="n">
        <f aca="false">Q118*(1+Z118)</f>
        <v>54.65434632192</v>
      </c>
      <c r="AB118" s="30" t="n">
        <f aca="false">Q118*(1-Z118)</f>
        <v>43.11589367808</v>
      </c>
    </row>
    <row r="119" customFormat="false" ht="15" hidden="false" customHeight="false" outlineLevel="0" collapsed="false">
      <c r="A119" s="37" t="s">
        <v>198</v>
      </c>
      <c r="B119" s="37" t="s">
        <v>155</v>
      </c>
      <c r="C119" s="37" t="s">
        <v>121</v>
      </c>
      <c r="D119" s="37" t="s">
        <v>122</v>
      </c>
      <c r="E119" s="37" t="s">
        <v>69</v>
      </c>
      <c r="F119" s="37" t="s">
        <v>118</v>
      </c>
      <c r="G119" s="38" t="n">
        <v>36.3</v>
      </c>
      <c r="H119" s="39" t="n">
        <v>1</v>
      </c>
      <c r="I119" s="39" t="n">
        <v>1</v>
      </c>
      <c r="J119" s="39" t="n">
        <v>1</v>
      </c>
      <c r="K119" s="39" t="n">
        <v>1</v>
      </c>
      <c r="L119" s="39" t="n">
        <v>1</v>
      </c>
      <c r="M119" s="39" t="n">
        <v>1.15</v>
      </c>
      <c r="N119" s="39" t="n">
        <v>1</v>
      </c>
      <c r="O119" s="39" t="n">
        <v>1</v>
      </c>
      <c r="P119" s="39" t="n">
        <v>1</v>
      </c>
      <c r="Q119" s="30" t="n">
        <f aca="false">G119*H119*I119*J119*K119*L119*M119*N119*O119</f>
        <v>41.745</v>
      </c>
      <c r="R119" s="42" t="n">
        <v>81</v>
      </c>
      <c r="S119" s="30" t="n">
        <f aca="false">R119*P119</f>
        <v>81</v>
      </c>
      <c r="T119" s="34" t="n">
        <f aca="false">IFERROR(Q119/S119,0)</f>
        <v>0.51537037037037</v>
      </c>
      <c r="U119" s="30" t="n">
        <f aca="false">MAX(0,Q119-S119)</f>
        <v>0</v>
      </c>
      <c r="V119" s="43" t="n">
        <f aca="false">IFERROR(VLOOKUP(C119,'Girdi · Şubeler'!$A:$N,14,FALSE()),0.79)</f>
        <v>0.788</v>
      </c>
      <c r="W119" s="30" t="n">
        <f aca="false">MIN(Q119,S119)*V119</f>
        <v>32.89506</v>
      </c>
      <c r="X119" s="26" t="n">
        <f aca="false">IFERROR(VLOOKUP(C119,'Girdi · Şubeler'!$A:$M,13,FALSE()),0)</f>
        <v>1534.56790123457</v>
      </c>
      <c r="Y119" s="44" t="n">
        <f aca="false">W119*X119</f>
        <v>50479.7031851852</v>
      </c>
      <c r="Z119" s="43" t="n">
        <f aca="false">IFERROR(VLOOKUP(E119,Backtest!$A:$E,5,FALSE()),0.12)</f>
        <v>0.118016</v>
      </c>
      <c r="AA119" s="30" t="n">
        <f aca="false">Q119*(1+Z119)</f>
        <v>46.67157792</v>
      </c>
      <c r="AB119" s="30" t="n">
        <f aca="false">Q119*(1-Z119)</f>
        <v>36.81842208</v>
      </c>
    </row>
    <row r="120" customFormat="false" ht="15" hidden="false" customHeight="false" outlineLevel="0" collapsed="false">
      <c r="A120" s="37" t="s">
        <v>201</v>
      </c>
      <c r="B120" s="37" t="s">
        <v>157</v>
      </c>
      <c r="C120" s="37" t="s">
        <v>121</v>
      </c>
      <c r="D120" s="37" t="s">
        <v>122</v>
      </c>
      <c r="E120" s="37" t="s">
        <v>69</v>
      </c>
      <c r="F120" s="37" t="s">
        <v>118</v>
      </c>
      <c r="G120" s="38" t="n">
        <v>49</v>
      </c>
      <c r="H120" s="39" t="n">
        <v>1</v>
      </c>
      <c r="I120" s="39" t="n">
        <v>1</v>
      </c>
      <c r="J120" s="39" t="n">
        <v>1</v>
      </c>
      <c r="K120" s="39" t="n">
        <v>1</v>
      </c>
      <c r="L120" s="39" t="n">
        <v>1</v>
      </c>
      <c r="M120" s="39" t="n">
        <v>1.15</v>
      </c>
      <c r="N120" s="39" t="n">
        <v>1</v>
      </c>
      <c r="O120" s="39" t="n">
        <v>1</v>
      </c>
      <c r="P120" s="39" t="n">
        <v>1</v>
      </c>
      <c r="Q120" s="30" t="n">
        <f aca="false">G120*H120*I120*J120*K120*L120*M120*N120*O120</f>
        <v>56.35</v>
      </c>
      <c r="R120" s="42" t="n">
        <v>81</v>
      </c>
      <c r="S120" s="30" t="n">
        <f aca="false">R120*P120</f>
        <v>81</v>
      </c>
      <c r="T120" s="34" t="n">
        <f aca="false">IFERROR(Q120/S120,0)</f>
        <v>0.695679012345679</v>
      </c>
      <c r="U120" s="30" t="n">
        <f aca="false">MAX(0,Q120-S120)</f>
        <v>0</v>
      </c>
      <c r="V120" s="43" t="n">
        <f aca="false">IFERROR(VLOOKUP(C120,'Girdi · Şubeler'!$A:$N,14,FALSE()),0.79)</f>
        <v>0.788</v>
      </c>
      <c r="W120" s="30" t="n">
        <f aca="false">MIN(Q120,S120)*V120</f>
        <v>44.4038</v>
      </c>
      <c r="X120" s="26" t="n">
        <f aca="false">IFERROR(VLOOKUP(C120,'Girdi · Şubeler'!$A:$M,13,FALSE()),0)</f>
        <v>1534.56790123457</v>
      </c>
      <c r="Y120" s="44" t="n">
        <f aca="false">W120*X120</f>
        <v>68140.6461728395</v>
      </c>
      <c r="Z120" s="43" t="n">
        <f aca="false">IFERROR(VLOOKUP(E120,Backtest!$A:$E,5,FALSE()),0.12)</f>
        <v>0.118016</v>
      </c>
      <c r="AA120" s="30" t="n">
        <f aca="false">Q120*(1+Z120)</f>
        <v>63.0002016</v>
      </c>
      <c r="AB120" s="30" t="n">
        <f aca="false">Q120*(1-Z120)</f>
        <v>49.6997984</v>
      </c>
    </row>
    <row r="121" customFormat="false" ht="15" hidden="false" customHeight="false" outlineLevel="0" collapsed="false">
      <c r="A121" s="37" t="s">
        <v>204</v>
      </c>
      <c r="B121" s="37" t="s">
        <v>159</v>
      </c>
      <c r="C121" s="37" t="s">
        <v>121</v>
      </c>
      <c r="D121" s="37" t="s">
        <v>122</v>
      </c>
      <c r="E121" s="37" t="s">
        <v>69</v>
      </c>
      <c r="F121" s="37" t="s">
        <v>118</v>
      </c>
      <c r="G121" s="38" t="n">
        <v>49.5</v>
      </c>
      <c r="H121" s="39" t="n">
        <v>1</v>
      </c>
      <c r="I121" s="39" t="n">
        <v>1</v>
      </c>
      <c r="J121" s="39" t="n">
        <v>1</v>
      </c>
      <c r="K121" s="39" t="n">
        <v>1</v>
      </c>
      <c r="L121" s="39" t="n">
        <v>1</v>
      </c>
      <c r="M121" s="39" t="n">
        <v>1.15</v>
      </c>
      <c r="N121" s="39" t="n">
        <v>1</v>
      </c>
      <c r="O121" s="39" t="n">
        <v>1</v>
      </c>
      <c r="P121" s="39" t="n">
        <v>1</v>
      </c>
      <c r="Q121" s="30" t="n">
        <f aca="false">G121*H121*I121*J121*K121*L121*M121*N121*O121</f>
        <v>56.925</v>
      </c>
      <c r="R121" s="42" t="n">
        <v>81</v>
      </c>
      <c r="S121" s="30" t="n">
        <f aca="false">R121*P121</f>
        <v>81</v>
      </c>
      <c r="T121" s="34" t="n">
        <f aca="false">IFERROR(Q121/S121,0)</f>
        <v>0.702777777777778</v>
      </c>
      <c r="U121" s="30" t="n">
        <f aca="false">MAX(0,Q121-S121)</f>
        <v>0</v>
      </c>
      <c r="V121" s="43" t="n">
        <f aca="false">IFERROR(VLOOKUP(C121,'Girdi · Şubeler'!$A:$N,14,FALSE()),0.79)</f>
        <v>0.788</v>
      </c>
      <c r="W121" s="30" t="n">
        <f aca="false">MIN(Q121,S121)*V121</f>
        <v>44.8569</v>
      </c>
      <c r="X121" s="26" t="n">
        <f aca="false">IFERROR(VLOOKUP(C121,'Girdi · Şubeler'!$A:$M,13,FALSE()),0)</f>
        <v>1534.56790123457</v>
      </c>
      <c r="Y121" s="44" t="n">
        <f aca="false">W121*X121</f>
        <v>68835.9588888889</v>
      </c>
      <c r="Z121" s="43" t="n">
        <f aca="false">IFERROR(VLOOKUP(E121,Backtest!$A:$E,5,FALSE()),0.12)</f>
        <v>0.118016</v>
      </c>
      <c r="AA121" s="30" t="n">
        <f aca="false">Q121*(1+Z121)</f>
        <v>63.6430608</v>
      </c>
      <c r="AB121" s="30" t="n">
        <f aca="false">Q121*(1-Z121)</f>
        <v>50.2069392</v>
      </c>
    </row>
    <row r="122" customFormat="false" ht="15" hidden="false" customHeight="false" outlineLevel="0" collapsed="false">
      <c r="A122" s="37" t="s">
        <v>207</v>
      </c>
      <c r="B122" s="37" t="s">
        <v>161</v>
      </c>
      <c r="C122" s="37" t="s">
        <v>121</v>
      </c>
      <c r="D122" s="37" t="s">
        <v>122</v>
      </c>
      <c r="E122" s="37" t="s">
        <v>69</v>
      </c>
      <c r="F122" s="37" t="s">
        <v>118</v>
      </c>
      <c r="G122" s="38" t="n">
        <v>42.5</v>
      </c>
      <c r="H122" s="39" t="n">
        <v>1</v>
      </c>
      <c r="I122" s="39" t="n">
        <v>1</v>
      </c>
      <c r="J122" s="39" t="n">
        <v>1</v>
      </c>
      <c r="K122" s="39" t="n">
        <v>1</v>
      </c>
      <c r="L122" s="39" t="n">
        <v>1</v>
      </c>
      <c r="M122" s="39" t="n">
        <v>1.15</v>
      </c>
      <c r="N122" s="39" t="n">
        <v>1</v>
      </c>
      <c r="O122" s="39" t="n">
        <v>1</v>
      </c>
      <c r="P122" s="39" t="n">
        <v>1</v>
      </c>
      <c r="Q122" s="30" t="n">
        <f aca="false">G122*H122*I122*J122*K122*L122*M122*N122*O122</f>
        <v>48.875</v>
      </c>
      <c r="R122" s="42" t="n">
        <v>81</v>
      </c>
      <c r="S122" s="30" t="n">
        <f aca="false">R122*P122</f>
        <v>81</v>
      </c>
      <c r="T122" s="34" t="n">
        <f aca="false">IFERROR(Q122/S122,0)</f>
        <v>0.603395061728395</v>
      </c>
      <c r="U122" s="30" t="n">
        <f aca="false">MAX(0,Q122-S122)</f>
        <v>0</v>
      </c>
      <c r="V122" s="43" t="n">
        <f aca="false">IFERROR(VLOOKUP(C122,'Girdi · Şubeler'!$A:$N,14,FALSE()),0.79)</f>
        <v>0.788</v>
      </c>
      <c r="W122" s="30" t="n">
        <f aca="false">MIN(Q122,S122)*V122</f>
        <v>38.5135</v>
      </c>
      <c r="X122" s="26" t="n">
        <f aca="false">IFERROR(VLOOKUP(C122,'Girdi · Şubeler'!$A:$M,13,FALSE()),0)</f>
        <v>1534.56790123457</v>
      </c>
      <c r="Y122" s="44" t="n">
        <f aca="false">W122*X122</f>
        <v>59101.5808641975</v>
      </c>
      <c r="Z122" s="43" t="n">
        <f aca="false">IFERROR(VLOOKUP(E122,Backtest!$A:$E,5,FALSE()),0.12)</f>
        <v>0.118016</v>
      </c>
      <c r="AA122" s="30" t="n">
        <f aca="false">Q122*(1+Z122)</f>
        <v>54.643032</v>
      </c>
      <c r="AB122" s="30" t="n">
        <f aca="false">Q122*(1-Z122)</f>
        <v>43.106968</v>
      </c>
    </row>
    <row r="123" customFormat="false" ht="15" hidden="false" customHeight="false" outlineLevel="0" collapsed="false">
      <c r="A123" s="37" t="s">
        <v>228</v>
      </c>
      <c r="B123" s="37" t="s">
        <v>149</v>
      </c>
      <c r="C123" s="37" t="s">
        <v>121</v>
      </c>
      <c r="D123" s="37" t="s">
        <v>122</v>
      </c>
      <c r="E123" s="37" t="s">
        <v>69</v>
      </c>
      <c r="F123" s="37" t="s">
        <v>118</v>
      </c>
      <c r="G123" s="38" t="n">
        <v>35.7</v>
      </c>
      <c r="H123" s="39" t="n">
        <v>1</v>
      </c>
      <c r="I123" s="39" t="n">
        <v>1</v>
      </c>
      <c r="J123" s="39" t="n">
        <v>1</v>
      </c>
      <c r="K123" s="39" t="n">
        <v>1</v>
      </c>
      <c r="L123" s="39" t="n">
        <v>1</v>
      </c>
      <c r="M123" s="39" t="n">
        <v>1.15</v>
      </c>
      <c r="N123" s="39" t="n">
        <v>1</v>
      </c>
      <c r="O123" s="39" t="n">
        <v>1</v>
      </c>
      <c r="P123" s="39" t="n">
        <v>1</v>
      </c>
      <c r="Q123" s="30" t="n">
        <f aca="false">G123*H123*I123*J123*K123*L123*M123*N123*O123</f>
        <v>41.055</v>
      </c>
      <c r="R123" s="42" t="n">
        <v>81</v>
      </c>
      <c r="S123" s="30" t="n">
        <f aca="false">R123*P123</f>
        <v>81</v>
      </c>
      <c r="T123" s="34" t="n">
        <f aca="false">IFERROR(Q123/S123,0)</f>
        <v>0.506851851851852</v>
      </c>
      <c r="U123" s="30" t="n">
        <f aca="false">MAX(0,Q123-S123)</f>
        <v>0</v>
      </c>
      <c r="V123" s="43" t="n">
        <f aca="false">IFERROR(VLOOKUP(C123,'Girdi · Şubeler'!$A:$N,14,FALSE()),0.79)</f>
        <v>0.788</v>
      </c>
      <c r="W123" s="30" t="n">
        <f aca="false">MIN(Q123,S123)*V123</f>
        <v>32.35134</v>
      </c>
      <c r="X123" s="26" t="n">
        <f aca="false">IFERROR(VLOOKUP(C123,'Girdi · Şubeler'!$A:$M,13,FALSE()),0)</f>
        <v>1534.56790123457</v>
      </c>
      <c r="Y123" s="44" t="n">
        <f aca="false">W123*X123</f>
        <v>49645.3279259259</v>
      </c>
      <c r="Z123" s="43" t="n">
        <f aca="false">IFERROR(VLOOKUP(E123,Backtest!$A:$E,5,FALSE()),0.12)</f>
        <v>0.118016</v>
      </c>
      <c r="AA123" s="30" t="n">
        <f aca="false">Q123*(1+Z123)</f>
        <v>45.90014688</v>
      </c>
      <c r="AB123" s="30" t="n">
        <f aca="false">Q123*(1-Z123)</f>
        <v>36.20985312</v>
      </c>
    </row>
    <row r="124" customFormat="false" ht="15" hidden="false" customHeight="false" outlineLevel="0" collapsed="false">
      <c r="A124" s="37" t="s">
        <v>193</v>
      </c>
      <c r="B124" s="37" t="s">
        <v>151</v>
      </c>
      <c r="C124" s="37" t="s">
        <v>123</v>
      </c>
      <c r="D124" s="37" t="s">
        <v>124</v>
      </c>
      <c r="E124" s="37" t="s">
        <v>70</v>
      </c>
      <c r="F124" s="37" t="s">
        <v>118</v>
      </c>
      <c r="G124" s="38" t="n">
        <v>21.1</v>
      </c>
      <c r="H124" s="39" t="n">
        <v>1</v>
      </c>
      <c r="I124" s="39" t="n">
        <v>0.99</v>
      </c>
      <c r="J124" s="39" t="n">
        <v>1</v>
      </c>
      <c r="K124" s="39" t="n">
        <v>1</v>
      </c>
      <c r="L124" s="39" t="n">
        <v>1</v>
      </c>
      <c r="M124" s="39" t="n">
        <v>1.15</v>
      </c>
      <c r="N124" s="39" t="n">
        <v>1</v>
      </c>
      <c r="O124" s="39" t="n">
        <v>1</v>
      </c>
      <c r="P124" s="39" t="n">
        <v>0.97</v>
      </c>
      <c r="Q124" s="30" t="n">
        <f aca="false">G124*H124*I124*J124*K124*L124*M124*N124*O124</f>
        <v>24.02235</v>
      </c>
      <c r="R124" s="42" t="n">
        <v>39</v>
      </c>
      <c r="S124" s="30" t="n">
        <f aca="false">R124*P124</f>
        <v>37.83</v>
      </c>
      <c r="T124" s="34" t="n">
        <f aca="false">IFERROR(Q124/S124,0)</f>
        <v>0.635007930214116</v>
      </c>
      <c r="U124" s="30" t="n">
        <f aca="false">MAX(0,Q124-S124)</f>
        <v>0</v>
      </c>
      <c r="V124" s="43" t="n">
        <f aca="false">IFERROR(VLOOKUP(C124,'Girdi · Şubeler'!$A:$N,14,FALSE()),0.79)</f>
        <v>0.776</v>
      </c>
      <c r="W124" s="30" t="n">
        <f aca="false">MIN(Q124,S124)*V124</f>
        <v>18.6413436</v>
      </c>
      <c r="X124" s="26" t="n">
        <f aca="false">IFERROR(VLOOKUP(C124,'Girdi · Şubeler'!$A:$M,13,FALSE()),0)</f>
        <v>1476.92307692308</v>
      </c>
      <c r="Y124" s="44" t="n">
        <f aca="false">W124*X124</f>
        <v>27531.8305476923</v>
      </c>
      <c r="Z124" s="43" t="n">
        <f aca="false">IFERROR(VLOOKUP(E124,Backtest!$A:$E,5,FALSE()),0.12)</f>
        <v>0.123008</v>
      </c>
      <c r="AA124" s="30" t="n">
        <f aca="false">Q124*(1+Z124)</f>
        <v>26.9772912288</v>
      </c>
      <c r="AB124" s="30" t="n">
        <f aca="false">Q124*(1-Z124)</f>
        <v>21.0674087712</v>
      </c>
    </row>
    <row r="125" customFormat="false" ht="15" hidden="false" customHeight="false" outlineLevel="0" collapsed="false">
      <c r="A125" s="37" t="s">
        <v>195</v>
      </c>
      <c r="B125" s="37" t="s">
        <v>153</v>
      </c>
      <c r="C125" s="37" t="s">
        <v>123</v>
      </c>
      <c r="D125" s="37" t="s">
        <v>124</v>
      </c>
      <c r="E125" s="37" t="s">
        <v>70</v>
      </c>
      <c r="F125" s="37" t="s">
        <v>118</v>
      </c>
      <c r="G125" s="38" t="n">
        <v>21.1</v>
      </c>
      <c r="H125" s="39" t="n">
        <v>1.157</v>
      </c>
      <c r="I125" s="39" t="n">
        <v>1</v>
      </c>
      <c r="J125" s="39" t="n">
        <v>1</v>
      </c>
      <c r="K125" s="39" t="n">
        <v>1</v>
      </c>
      <c r="L125" s="39" t="n">
        <v>1</v>
      </c>
      <c r="M125" s="39" t="n">
        <v>1.15</v>
      </c>
      <c r="N125" s="39" t="n">
        <v>1</v>
      </c>
      <c r="O125" s="39" t="n">
        <v>1</v>
      </c>
      <c r="P125" s="39" t="n">
        <v>0.97</v>
      </c>
      <c r="Q125" s="30" t="n">
        <f aca="false">G125*H125*I125*J125*K125*L125*M125*N125*O125</f>
        <v>28.074605</v>
      </c>
      <c r="R125" s="42" t="n">
        <v>39</v>
      </c>
      <c r="S125" s="30" t="n">
        <f aca="false">R125*P125</f>
        <v>37.83</v>
      </c>
      <c r="T125" s="34" t="n">
        <f aca="false">IFERROR(Q125/S125,0)</f>
        <v>0.742125429553265</v>
      </c>
      <c r="U125" s="30" t="n">
        <f aca="false">MAX(0,Q125-S125)</f>
        <v>0</v>
      </c>
      <c r="V125" s="43" t="n">
        <f aca="false">IFERROR(VLOOKUP(C125,'Girdi · Şubeler'!$A:$N,14,FALSE()),0.79)</f>
        <v>0.776</v>
      </c>
      <c r="W125" s="30" t="n">
        <f aca="false">MIN(Q125,S125)*V125</f>
        <v>21.78589348</v>
      </c>
      <c r="X125" s="26" t="n">
        <f aca="false">IFERROR(VLOOKUP(C125,'Girdi · Şubeler'!$A:$M,13,FALSE()),0)</f>
        <v>1476.92307692308</v>
      </c>
      <c r="Y125" s="44" t="n">
        <f aca="false">W125*X125</f>
        <v>32176.088832</v>
      </c>
      <c r="Z125" s="43" t="n">
        <f aca="false">IFERROR(VLOOKUP(E125,Backtest!$A:$E,5,FALSE()),0.12)</f>
        <v>0.123008</v>
      </c>
      <c r="AA125" s="30" t="n">
        <f aca="false">Q125*(1+Z125)</f>
        <v>31.52800601184</v>
      </c>
      <c r="AB125" s="30" t="n">
        <f aca="false">Q125*(1-Z125)</f>
        <v>24.62120398816</v>
      </c>
    </row>
    <row r="126" customFormat="false" ht="15" hidden="false" customHeight="false" outlineLevel="0" collapsed="false">
      <c r="A126" s="37" t="s">
        <v>198</v>
      </c>
      <c r="B126" s="37" t="s">
        <v>155</v>
      </c>
      <c r="C126" s="37" t="s">
        <v>123</v>
      </c>
      <c r="D126" s="37" t="s">
        <v>124</v>
      </c>
      <c r="E126" s="37" t="s">
        <v>70</v>
      </c>
      <c r="F126" s="37" t="s">
        <v>118</v>
      </c>
      <c r="G126" s="38" t="n">
        <v>21.2</v>
      </c>
      <c r="H126" s="39" t="n">
        <v>1</v>
      </c>
      <c r="I126" s="39" t="n">
        <v>1</v>
      </c>
      <c r="J126" s="39" t="n">
        <v>1</v>
      </c>
      <c r="K126" s="39" t="n">
        <v>1</v>
      </c>
      <c r="L126" s="39" t="n">
        <v>1</v>
      </c>
      <c r="M126" s="39" t="n">
        <v>1.15</v>
      </c>
      <c r="N126" s="39" t="n">
        <v>1</v>
      </c>
      <c r="O126" s="39" t="n">
        <v>1</v>
      </c>
      <c r="P126" s="39" t="n">
        <v>1</v>
      </c>
      <c r="Q126" s="30" t="n">
        <f aca="false">G126*H126*I126*J126*K126*L126*M126*N126*O126</f>
        <v>24.38</v>
      </c>
      <c r="R126" s="42" t="n">
        <v>39</v>
      </c>
      <c r="S126" s="30" t="n">
        <f aca="false">R126*P126</f>
        <v>39</v>
      </c>
      <c r="T126" s="34" t="n">
        <f aca="false">IFERROR(Q126/S126,0)</f>
        <v>0.625128205128205</v>
      </c>
      <c r="U126" s="30" t="n">
        <f aca="false">MAX(0,Q126-S126)</f>
        <v>0</v>
      </c>
      <c r="V126" s="43" t="n">
        <f aca="false">IFERROR(VLOOKUP(C126,'Girdi · Şubeler'!$A:$N,14,FALSE()),0.79)</f>
        <v>0.776</v>
      </c>
      <c r="W126" s="30" t="n">
        <f aca="false">MIN(Q126,S126)*V126</f>
        <v>18.91888</v>
      </c>
      <c r="X126" s="26" t="n">
        <f aca="false">IFERROR(VLOOKUP(C126,'Girdi · Şubeler'!$A:$M,13,FALSE()),0)</f>
        <v>1476.92307692308</v>
      </c>
      <c r="Y126" s="44" t="n">
        <f aca="false">W126*X126</f>
        <v>27941.7304615385</v>
      </c>
      <c r="Z126" s="43" t="n">
        <f aca="false">IFERROR(VLOOKUP(E126,Backtest!$A:$E,5,FALSE()),0.12)</f>
        <v>0.123008</v>
      </c>
      <c r="AA126" s="30" t="n">
        <f aca="false">Q126*(1+Z126)</f>
        <v>27.37893504</v>
      </c>
      <c r="AB126" s="30" t="n">
        <f aca="false">Q126*(1-Z126)</f>
        <v>21.38106496</v>
      </c>
    </row>
    <row r="127" customFormat="false" ht="15" hidden="false" customHeight="false" outlineLevel="0" collapsed="false">
      <c r="A127" s="37" t="s">
        <v>201</v>
      </c>
      <c r="B127" s="37" t="s">
        <v>157</v>
      </c>
      <c r="C127" s="37" t="s">
        <v>123</v>
      </c>
      <c r="D127" s="37" t="s">
        <v>124</v>
      </c>
      <c r="E127" s="37" t="s">
        <v>70</v>
      </c>
      <c r="F127" s="37" t="s">
        <v>118</v>
      </c>
      <c r="G127" s="38" t="n">
        <v>29.2</v>
      </c>
      <c r="H127" s="39" t="n">
        <v>1</v>
      </c>
      <c r="I127" s="39" t="n">
        <v>1</v>
      </c>
      <c r="J127" s="39" t="n">
        <v>1</v>
      </c>
      <c r="K127" s="39" t="n">
        <v>1</v>
      </c>
      <c r="L127" s="39" t="n">
        <v>1</v>
      </c>
      <c r="M127" s="39" t="n">
        <v>1.15</v>
      </c>
      <c r="N127" s="39" t="n">
        <v>1</v>
      </c>
      <c r="O127" s="39" t="n">
        <v>1</v>
      </c>
      <c r="P127" s="39" t="n">
        <v>1</v>
      </c>
      <c r="Q127" s="30" t="n">
        <f aca="false">G127*H127*I127*J127*K127*L127*M127*N127*O127</f>
        <v>33.58</v>
      </c>
      <c r="R127" s="42" t="n">
        <v>39</v>
      </c>
      <c r="S127" s="30" t="n">
        <f aca="false">R127*P127</f>
        <v>39</v>
      </c>
      <c r="T127" s="34" t="n">
        <f aca="false">IFERROR(Q127/S127,0)</f>
        <v>0.861025641025641</v>
      </c>
      <c r="U127" s="30" t="n">
        <f aca="false">MAX(0,Q127-S127)</f>
        <v>0</v>
      </c>
      <c r="V127" s="43" t="n">
        <f aca="false">IFERROR(VLOOKUP(C127,'Girdi · Şubeler'!$A:$N,14,FALSE()),0.79)</f>
        <v>0.776</v>
      </c>
      <c r="W127" s="30" t="n">
        <f aca="false">MIN(Q127,S127)*V127</f>
        <v>26.05808</v>
      </c>
      <c r="X127" s="26" t="n">
        <f aca="false">IFERROR(VLOOKUP(C127,'Girdi · Şubeler'!$A:$M,13,FALSE()),0)</f>
        <v>1476.92307692308</v>
      </c>
      <c r="Y127" s="44" t="n">
        <f aca="false">W127*X127</f>
        <v>38485.7796923077</v>
      </c>
      <c r="Z127" s="43" t="n">
        <f aca="false">IFERROR(VLOOKUP(E127,Backtest!$A:$E,5,FALSE()),0.12)</f>
        <v>0.123008</v>
      </c>
      <c r="AA127" s="30" t="n">
        <f aca="false">Q127*(1+Z127)</f>
        <v>37.71060864</v>
      </c>
      <c r="AB127" s="30" t="n">
        <f aca="false">Q127*(1-Z127)</f>
        <v>29.44939136</v>
      </c>
    </row>
    <row r="128" customFormat="false" ht="15" hidden="false" customHeight="false" outlineLevel="0" collapsed="false">
      <c r="A128" s="37" t="s">
        <v>204</v>
      </c>
      <c r="B128" s="37" t="s">
        <v>159</v>
      </c>
      <c r="C128" s="37" t="s">
        <v>123</v>
      </c>
      <c r="D128" s="37" t="s">
        <v>124</v>
      </c>
      <c r="E128" s="37" t="s">
        <v>70</v>
      </c>
      <c r="F128" s="37" t="s">
        <v>118</v>
      </c>
      <c r="G128" s="38" t="n">
        <v>29.1</v>
      </c>
      <c r="H128" s="39" t="n">
        <v>1</v>
      </c>
      <c r="I128" s="39" t="n">
        <v>1</v>
      </c>
      <c r="J128" s="39" t="n">
        <v>1</v>
      </c>
      <c r="K128" s="39" t="n">
        <v>1</v>
      </c>
      <c r="L128" s="39" t="n">
        <v>1</v>
      </c>
      <c r="M128" s="39" t="n">
        <v>1.15</v>
      </c>
      <c r="N128" s="39" t="n">
        <v>1</v>
      </c>
      <c r="O128" s="39" t="n">
        <v>1</v>
      </c>
      <c r="P128" s="39" t="n">
        <v>1</v>
      </c>
      <c r="Q128" s="30" t="n">
        <f aca="false">G128*H128*I128*J128*K128*L128*M128*N128*O128</f>
        <v>33.465</v>
      </c>
      <c r="R128" s="42" t="n">
        <v>39</v>
      </c>
      <c r="S128" s="30" t="n">
        <f aca="false">R128*P128</f>
        <v>39</v>
      </c>
      <c r="T128" s="34" t="n">
        <f aca="false">IFERROR(Q128/S128,0)</f>
        <v>0.858076923076923</v>
      </c>
      <c r="U128" s="30" t="n">
        <f aca="false">MAX(0,Q128-S128)</f>
        <v>0</v>
      </c>
      <c r="V128" s="43" t="n">
        <f aca="false">IFERROR(VLOOKUP(C128,'Girdi · Şubeler'!$A:$N,14,FALSE()),0.79)</f>
        <v>0.776</v>
      </c>
      <c r="W128" s="30" t="n">
        <f aca="false">MIN(Q128,S128)*V128</f>
        <v>25.96884</v>
      </c>
      <c r="X128" s="26" t="n">
        <f aca="false">IFERROR(VLOOKUP(C128,'Girdi · Şubeler'!$A:$M,13,FALSE()),0)</f>
        <v>1476.92307692308</v>
      </c>
      <c r="Y128" s="44" t="n">
        <f aca="false">W128*X128</f>
        <v>38353.9790769231</v>
      </c>
      <c r="Z128" s="43" t="n">
        <f aca="false">IFERROR(VLOOKUP(E128,Backtest!$A:$E,5,FALSE()),0.12)</f>
        <v>0.123008</v>
      </c>
      <c r="AA128" s="30" t="n">
        <f aca="false">Q128*(1+Z128)</f>
        <v>37.58146272</v>
      </c>
      <c r="AB128" s="30" t="n">
        <f aca="false">Q128*(1-Z128)</f>
        <v>29.34853728</v>
      </c>
    </row>
    <row r="129" customFormat="false" ht="15" hidden="false" customHeight="false" outlineLevel="0" collapsed="false">
      <c r="A129" s="37" t="s">
        <v>207</v>
      </c>
      <c r="B129" s="37" t="s">
        <v>161</v>
      </c>
      <c r="C129" s="37" t="s">
        <v>123</v>
      </c>
      <c r="D129" s="37" t="s">
        <v>124</v>
      </c>
      <c r="E129" s="37" t="s">
        <v>70</v>
      </c>
      <c r="F129" s="37" t="s">
        <v>118</v>
      </c>
      <c r="G129" s="38" t="n">
        <v>24.3</v>
      </c>
      <c r="H129" s="39" t="n">
        <v>1</v>
      </c>
      <c r="I129" s="39" t="n">
        <v>1</v>
      </c>
      <c r="J129" s="39" t="n">
        <v>1</v>
      </c>
      <c r="K129" s="39" t="n">
        <v>1</v>
      </c>
      <c r="L129" s="39" t="n">
        <v>1</v>
      </c>
      <c r="M129" s="39" t="n">
        <v>1.15</v>
      </c>
      <c r="N129" s="39" t="n">
        <v>1</v>
      </c>
      <c r="O129" s="39" t="n">
        <v>1</v>
      </c>
      <c r="P129" s="39" t="n">
        <v>1</v>
      </c>
      <c r="Q129" s="30" t="n">
        <f aca="false">G129*H129*I129*J129*K129*L129*M129*N129*O129</f>
        <v>27.945</v>
      </c>
      <c r="R129" s="42" t="n">
        <v>39</v>
      </c>
      <c r="S129" s="30" t="n">
        <f aca="false">R129*P129</f>
        <v>39</v>
      </c>
      <c r="T129" s="34" t="n">
        <f aca="false">IFERROR(Q129/S129,0)</f>
        <v>0.716538461538462</v>
      </c>
      <c r="U129" s="30" t="n">
        <f aca="false">MAX(0,Q129-S129)</f>
        <v>0</v>
      </c>
      <c r="V129" s="43" t="n">
        <f aca="false">IFERROR(VLOOKUP(C129,'Girdi · Şubeler'!$A:$N,14,FALSE()),0.79)</f>
        <v>0.776</v>
      </c>
      <c r="W129" s="30" t="n">
        <f aca="false">MIN(Q129,S129)*V129</f>
        <v>21.68532</v>
      </c>
      <c r="X129" s="26" t="n">
        <f aca="false">IFERROR(VLOOKUP(C129,'Girdi · Şubeler'!$A:$M,13,FALSE()),0)</f>
        <v>1476.92307692308</v>
      </c>
      <c r="Y129" s="44" t="n">
        <f aca="false">W129*X129</f>
        <v>32027.5495384615</v>
      </c>
      <c r="Z129" s="43" t="n">
        <f aca="false">IFERROR(VLOOKUP(E129,Backtest!$A:$E,5,FALSE()),0.12)</f>
        <v>0.123008</v>
      </c>
      <c r="AA129" s="30" t="n">
        <f aca="false">Q129*(1+Z129)</f>
        <v>31.38245856</v>
      </c>
      <c r="AB129" s="30" t="n">
        <f aca="false">Q129*(1-Z129)</f>
        <v>24.50754144</v>
      </c>
    </row>
    <row r="130" customFormat="false" ht="15" hidden="false" customHeight="false" outlineLevel="0" collapsed="false">
      <c r="A130" s="37" t="s">
        <v>228</v>
      </c>
      <c r="B130" s="37" t="s">
        <v>149</v>
      </c>
      <c r="C130" s="37" t="s">
        <v>123</v>
      </c>
      <c r="D130" s="37" t="s">
        <v>124</v>
      </c>
      <c r="E130" s="37" t="s">
        <v>70</v>
      </c>
      <c r="F130" s="37" t="s">
        <v>118</v>
      </c>
      <c r="G130" s="38" t="n">
        <v>21.3</v>
      </c>
      <c r="H130" s="39" t="n">
        <v>1</v>
      </c>
      <c r="I130" s="39" t="n">
        <v>1</v>
      </c>
      <c r="J130" s="39" t="n">
        <v>1</v>
      </c>
      <c r="K130" s="39" t="n">
        <v>1</v>
      </c>
      <c r="L130" s="39" t="n">
        <v>1</v>
      </c>
      <c r="M130" s="39" t="n">
        <v>1.15</v>
      </c>
      <c r="N130" s="39" t="n">
        <v>1</v>
      </c>
      <c r="O130" s="39" t="n">
        <v>1</v>
      </c>
      <c r="P130" s="39" t="n">
        <v>1</v>
      </c>
      <c r="Q130" s="30" t="n">
        <f aca="false">G130*H130*I130*J130*K130*L130*M130*N130*O130</f>
        <v>24.495</v>
      </c>
      <c r="R130" s="42" t="n">
        <v>39</v>
      </c>
      <c r="S130" s="30" t="n">
        <f aca="false">R130*P130</f>
        <v>39</v>
      </c>
      <c r="T130" s="34" t="n">
        <f aca="false">IFERROR(Q130/S130,0)</f>
        <v>0.628076923076923</v>
      </c>
      <c r="U130" s="30" t="n">
        <f aca="false">MAX(0,Q130-S130)</f>
        <v>0</v>
      </c>
      <c r="V130" s="43" t="n">
        <f aca="false">IFERROR(VLOOKUP(C130,'Girdi · Şubeler'!$A:$N,14,FALSE()),0.79)</f>
        <v>0.776</v>
      </c>
      <c r="W130" s="30" t="n">
        <f aca="false">MIN(Q130,S130)*V130</f>
        <v>19.00812</v>
      </c>
      <c r="X130" s="26" t="n">
        <f aca="false">IFERROR(VLOOKUP(C130,'Girdi · Şubeler'!$A:$M,13,FALSE()),0)</f>
        <v>1476.92307692308</v>
      </c>
      <c r="Y130" s="44" t="n">
        <f aca="false">W130*X130</f>
        <v>28073.5310769231</v>
      </c>
      <c r="Z130" s="43" t="n">
        <f aca="false">IFERROR(VLOOKUP(E130,Backtest!$A:$E,5,FALSE()),0.12)</f>
        <v>0.123008</v>
      </c>
      <c r="AA130" s="30" t="n">
        <f aca="false">Q130*(1+Z130)</f>
        <v>27.50808096</v>
      </c>
      <c r="AB130" s="30" t="n">
        <f aca="false">Q130*(1-Z130)</f>
        <v>21.48191904</v>
      </c>
    </row>
    <row r="131" customFormat="false" ht="15" hidden="false" customHeight="false" outlineLevel="0" collapsed="false">
      <c r="A131" s="37" t="s">
        <v>193</v>
      </c>
      <c r="B131" s="37" t="s">
        <v>151</v>
      </c>
      <c r="C131" s="37" t="s">
        <v>125</v>
      </c>
      <c r="D131" s="37" t="s">
        <v>126</v>
      </c>
      <c r="E131" s="37" t="s">
        <v>68</v>
      </c>
      <c r="F131" s="37" t="s">
        <v>127</v>
      </c>
      <c r="G131" s="38" t="n">
        <v>140.7</v>
      </c>
      <c r="H131" s="39" t="n">
        <v>1</v>
      </c>
      <c r="I131" s="39" t="n">
        <v>0.983</v>
      </c>
      <c r="J131" s="39" t="n">
        <v>1.03</v>
      </c>
      <c r="K131" s="39" t="n">
        <v>1.06</v>
      </c>
      <c r="L131" s="39" t="n">
        <v>1</v>
      </c>
      <c r="M131" s="39" t="n">
        <v>1.15</v>
      </c>
      <c r="N131" s="39" t="n">
        <v>1.036</v>
      </c>
      <c r="O131" s="39" t="n">
        <v>1</v>
      </c>
      <c r="P131" s="39" t="n">
        <v>0.97</v>
      </c>
      <c r="Q131" s="30" t="n">
        <f aca="false">G131*H131*I131*J131*K131*L131*M131*N131*O131</f>
        <v>179.907099157212</v>
      </c>
      <c r="R131" s="42" t="n">
        <v>136</v>
      </c>
      <c r="S131" s="30" t="n">
        <f aca="false">R131*P131</f>
        <v>131.92</v>
      </c>
      <c r="T131" s="34" t="n">
        <f aca="false">IFERROR(Q131/S131,0)</f>
        <v>1.36375909003344</v>
      </c>
      <c r="U131" s="30" t="n">
        <f aca="false">MAX(0,Q131-S131)</f>
        <v>47.987099157212</v>
      </c>
      <c r="V131" s="43" t="n">
        <f aca="false">IFERROR(VLOOKUP(C131,'Girdi · Şubeler'!$A:$N,14,FALSE()),0.79)</f>
        <v>0.798</v>
      </c>
      <c r="W131" s="30" t="n">
        <f aca="false">MIN(Q131,S131)*V131</f>
        <v>105.27216</v>
      </c>
      <c r="X131" s="26" t="n">
        <f aca="false">IFERROR(VLOOKUP(C131,'Girdi · Şubeler'!$A:$M,13,FALSE()),0)</f>
        <v>1544.85294117647</v>
      </c>
      <c r="Y131" s="44" t="n">
        <f aca="false">W131*X131</f>
        <v>162630.006</v>
      </c>
      <c r="Z131" s="43" t="n">
        <f aca="false">IFERROR(VLOOKUP(E131,Backtest!$A:$E,5,FALSE()),0.12)</f>
        <v>0.119296</v>
      </c>
      <c r="AA131" s="30" t="n">
        <f aca="false">Q131*(1+Z131)</f>
        <v>201.369296458271</v>
      </c>
      <c r="AB131" s="30" t="n">
        <f aca="false">Q131*(1-Z131)</f>
        <v>158.444901856153</v>
      </c>
    </row>
    <row r="132" customFormat="false" ht="15" hidden="false" customHeight="false" outlineLevel="0" collapsed="false">
      <c r="A132" s="37" t="s">
        <v>195</v>
      </c>
      <c r="B132" s="37" t="s">
        <v>153</v>
      </c>
      <c r="C132" s="37" t="s">
        <v>125</v>
      </c>
      <c r="D132" s="37" t="s">
        <v>126</v>
      </c>
      <c r="E132" s="37" t="s">
        <v>68</v>
      </c>
      <c r="F132" s="37" t="s">
        <v>127</v>
      </c>
      <c r="G132" s="38" t="n">
        <v>142.6</v>
      </c>
      <c r="H132" s="39" t="n">
        <v>1.171</v>
      </c>
      <c r="I132" s="39" t="n">
        <v>1</v>
      </c>
      <c r="J132" s="39" t="n">
        <v>1.03</v>
      </c>
      <c r="K132" s="39" t="n">
        <v>1.06</v>
      </c>
      <c r="L132" s="39" t="n">
        <v>1</v>
      </c>
      <c r="M132" s="39" t="n">
        <v>1.15</v>
      </c>
      <c r="N132" s="39" t="n">
        <v>1.036</v>
      </c>
      <c r="O132" s="39" t="n">
        <v>1</v>
      </c>
      <c r="P132" s="39" t="n">
        <v>0.97</v>
      </c>
      <c r="Q132" s="30" t="n">
        <f aca="false">G132*H132*I132*J132*K132*L132*M132*N132*O132</f>
        <v>217.208644973992</v>
      </c>
      <c r="R132" s="42" t="n">
        <v>136</v>
      </c>
      <c r="S132" s="30" t="n">
        <f aca="false">R132*P132</f>
        <v>131.92</v>
      </c>
      <c r="T132" s="34" t="n">
        <f aca="false">IFERROR(Q132/S132,0)</f>
        <v>1.64651792733469</v>
      </c>
      <c r="U132" s="30" t="n">
        <f aca="false">MAX(0,Q132-S132)</f>
        <v>85.288644973992</v>
      </c>
      <c r="V132" s="43" t="n">
        <f aca="false">IFERROR(VLOOKUP(C132,'Girdi · Şubeler'!$A:$N,14,FALSE()),0.79)</f>
        <v>0.798</v>
      </c>
      <c r="W132" s="30" t="n">
        <f aca="false">MIN(Q132,S132)*V132</f>
        <v>105.27216</v>
      </c>
      <c r="X132" s="26" t="n">
        <f aca="false">IFERROR(VLOOKUP(C132,'Girdi · Şubeler'!$A:$M,13,FALSE()),0)</f>
        <v>1544.85294117647</v>
      </c>
      <c r="Y132" s="44" t="n">
        <f aca="false">W132*X132</f>
        <v>162630.006</v>
      </c>
      <c r="Z132" s="43" t="n">
        <f aca="false">IFERROR(VLOOKUP(E132,Backtest!$A:$E,5,FALSE()),0.12)</f>
        <v>0.119296</v>
      </c>
      <c r="AA132" s="30" t="n">
        <f aca="false">Q132*(1+Z132)</f>
        <v>243.120767484809</v>
      </c>
      <c r="AB132" s="30" t="n">
        <f aca="false">Q132*(1-Z132)</f>
        <v>191.296522463175</v>
      </c>
    </row>
    <row r="133" customFormat="false" ht="15" hidden="false" customHeight="false" outlineLevel="0" collapsed="false">
      <c r="A133" s="37" t="s">
        <v>198</v>
      </c>
      <c r="B133" s="37" t="s">
        <v>155</v>
      </c>
      <c r="C133" s="37" t="s">
        <v>125</v>
      </c>
      <c r="D133" s="37" t="s">
        <v>126</v>
      </c>
      <c r="E133" s="37" t="s">
        <v>68</v>
      </c>
      <c r="F133" s="37" t="s">
        <v>127</v>
      </c>
      <c r="G133" s="38" t="n">
        <v>139.6</v>
      </c>
      <c r="H133" s="39" t="n">
        <v>1</v>
      </c>
      <c r="I133" s="39" t="n">
        <v>1</v>
      </c>
      <c r="J133" s="39" t="n">
        <v>1.03</v>
      </c>
      <c r="K133" s="39" t="n">
        <v>1</v>
      </c>
      <c r="L133" s="39" t="n">
        <v>1</v>
      </c>
      <c r="M133" s="39" t="n">
        <v>1.15</v>
      </c>
      <c r="N133" s="39" t="n">
        <v>1.036</v>
      </c>
      <c r="O133" s="39" t="n">
        <v>1</v>
      </c>
      <c r="P133" s="39" t="n">
        <v>1</v>
      </c>
      <c r="Q133" s="30" t="n">
        <f aca="false">G133*H133*I133*J133*K133*L133*M133*N133*O133</f>
        <v>171.3090232</v>
      </c>
      <c r="R133" s="42" t="n">
        <v>136</v>
      </c>
      <c r="S133" s="30" t="n">
        <f aca="false">R133*P133</f>
        <v>136</v>
      </c>
      <c r="T133" s="34" t="n">
        <f aca="false">IFERROR(Q133/S133,0)</f>
        <v>1.25962517058824</v>
      </c>
      <c r="U133" s="30" t="n">
        <f aca="false">MAX(0,Q133-S133)</f>
        <v>35.3090232</v>
      </c>
      <c r="V133" s="43" t="n">
        <f aca="false">IFERROR(VLOOKUP(C133,'Girdi · Şubeler'!$A:$N,14,FALSE()),0.79)</f>
        <v>0.798</v>
      </c>
      <c r="W133" s="30" t="n">
        <f aca="false">MIN(Q133,S133)*V133</f>
        <v>108.528</v>
      </c>
      <c r="X133" s="26" t="n">
        <f aca="false">IFERROR(VLOOKUP(C133,'Girdi · Şubeler'!$A:$M,13,FALSE()),0)</f>
        <v>1544.85294117647</v>
      </c>
      <c r="Y133" s="44" t="n">
        <f aca="false">W133*X133</f>
        <v>167659.8</v>
      </c>
      <c r="Z133" s="43" t="n">
        <f aca="false">IFERROR(VLOOKUP(E133,Backtest!$A:$E,5,FALSE()),0.12)</f>
        <v>0.119296</v>
      </c>
      <c r="AA133" s="30" t="n">
        <f aca="false">Q133*(1+Z133)</f>
        <v>191.745504431667</v>
      </c>
      <c r="AB133" s="30" t="n">
        <f aca="false">Q133*(1-Z133)</f>
        <v>150.872541968333</v>
      </c>
    </row>
    <row r="134" customFormat="false" ht="15" hidden="false" customHeight="false" outlineLevel="0" collapsed="false">
      <c r="A134" s="37" t="s">
        <v>201</v>
      </c>
      <c r="B134" s="37" t="s">
        <v>157</v>
      </c>
      <c r="C134" s="37" t="s">
        <v>125</v>
      </c>
      <c r="D134" s="37" t="s">
        <v>126</v>
      </c>
      <c r="E134" s="37" t="s">
        <v>68</v>
      </c>
      <c r="F134" s="37" t="s">
        <v>127</v>
      </c>
      <c r="G134" s="38" t="n">
        <v>190.1</v>
      </c>
      <c r="H134" s="39" t="n">
        <v>1</v>
      </c>
      <c r="I134" s="39" t="n">
        <v>1</v>
      </c>
      <c r="J134" s="39" t="n">
        <v>1.03</v>
      </c>
      <c r="K134" s="39" t="n">
        <v>1</v>
      </c>
      <c r="L134" s="39" t="n">
        <v>1</v>
      </c>
      <c r="M134" s="39" t="n">
        <v>1.15</v>
      </c>
      <c r="N134" s="39" t="n">
        <v>1.036</v>
      </c>
      <c r="O134" s="39" t="n">
        <v>1</v>
      </c>
      <c r="P134" s="39" t="n">
        <v>1</v>
      </c>
      <c r="Q134" s="30" t="n">
        <f aca="false">G134*H134*I134*J134*K134*L134*M134*N134*O134</f>
        <v>233.2796942</v>
      </c>
      <c r="R134" s="42" t="n">
        <v>136</v>
      </c>
      <c r="S134" s="30" t="n">
        <f aca="false">R134*P134</f>
        <v>136</v>
      </c>
      <c r="T134" s="34" t="n">
        <f aca="false">IFERROR(Q134/S134,0)</f>
        <v>1.71529186911765</v>
      </c>
      <c r="U134" s="30" t="n">
        <f aca="false">MAX(0,Q134-S134)</f>
        <v>97.2796942</v>
      </c>
      <c r="V134" s="43" t="n">
        <f aca="false">IFERROR(VLOOKUP(C134,'Girdi · Şubeler'!$A:$N,14,FALSE()),0.79)</f>
        <v>0.798</v>
      </c>
      <c r="W134" s="30" t="n">
        <f aca="false">MIN(Q134,S134)*V134</f>
        <v>108.528</v>
      </c>
      <c r="X134" s="26" t="n">
        <f aca="false">IFERROR(VLOOKUP(C134,'Girdi · Şubeler'!$A:$M,13,FALSE()),0)</f>
        <v>1544.85294117647</v>
      </c>
      <c r="Y134" s="44" t="n">
        <f aca="false">W134*X134</f>
        <v>167659.8</v>
      </c>
      <c r="Z134" s="43" t="n">
        <f aca="false">IFERROR(VLOOKUP(E134,Backtest!$A:$E,5,FALSE()),0.12)</f>
        <v>0.119296</v>
      </c>
      <c r="AA134" s="30" t="n">
        <f aca="false">Q134*(1+Z134)</f>
        <v>261.109028599283</v>
      </c>
      <c r="AB134" s="30" t="n">
        <f aca="false">Q134*(1-Z134)</f>
        <v>205.450359800717</v>
      </c>
    </row>
    <row r="135" customFormat="false" ht="15" hidden="false" customHeight="false" outlineLevel="0" collapsed="false">
      <c r="A135" s="37" t="s">
        <v>204</v>
      </c>
      <c r="B135" s="37" t="s">
        <v>159</v>
      </c>
      <c r="C135" s="37" t="s">
        <v>125</v>
      </c>
      <c r="D135" s="37" t="s">
        <v>126</v>
      </c>
      <c r="E135" s="37" t="s">
        <v>68</v>
      </c>
      <c r="F135" s="37" t="s">
        <v>127</v>
      </c>
      <c r="G135" s="38" t="n">
        <v>194.5</v>
      </c>
      <c r="H135" s="39" t="n">
        <v>1</v>
      </c>
      <c r="I135" s="39" t="n">
        <v>1</v>
      </c>
      <c r="J135" s="39" t="n">
        <v>1.03</v>
      </c>
      <c r="K135" s="39" t="n">
        <v>1.06</v>
      </c>
      <c r="L135" s="39" t="n">
        <v>1</v>
      </c>
      <c r="M135" s="39" t="n">
        <v>1.15</v>
      </c>
      <c r="N135" s="39" t="n">
        <v>1.036</v>
      </c>
      <c r="O135" s="39" t="n">
        <v>1</v>
      </c>
      <c r="P135" s="39" t="n">
        <v>1</v>
      </c>
      <c r="Q135" s="30" t="n">
        <f aca="false">G135*H135*I135*J135*K135*L135*M135*N135*O135</f>
        <v>252.99986614</v>
      </c>
      <c r="R135" s="42" t="n">
        <v>136</v>
      </c>
      <c r="S135" s="30" t="n">
        <f aca="false">R135*P135</f>
        <v>136</v>
      </c>
      <c r="T135" s="34" t="n">
        <f aca="false">IFERROR(Q135/S135,0)</f>
        <v>1.86029313338235</v>
      </c>
      <c r="U135" s="30" t="n">
        <f aca="false">MAX(0,Q135-S135)</f>
        <v>116.99986614</v>
      </c>
      <c r="V135" s="43" t="n">
        <f aca="false">IFERROR(VLOOKUP(C135,'Girdi · Şubeler'!$A:$N,14,FALSE()),0.79)</f>
        <v>0.798</v>
      </c>
      <c r="W135" s="30" t="n">
        <f aca="false">MIN(Q135,S135)*V135</f>
        <v>108.528</v>
      </c>
      <c r="X135" s="26" t="n">
        <f aca="false">IFERROR(VLOOKUP(C135,'Girdi · Şubeler'!$A:$M,13,FALSE()),0)</f>
        <v>1544.85294117647</v>
      </c>
      <c r="Y135" s="44" t="n">
        <f aca="false">W135*X135</f>
        <v>167659.8</v>
      </c>
      <c r="Z135" s="43" t="n">
        <f aca="false">IFERROR(VLOOKUP(E135,Backtest!$A:$E,5,FALSE()),0.12)</f>
        <v>0.119296</v>
      </c>
      <c r="AA135" s="30" t="n">
        <f aca="false">Q135*(1+Z135)</f>
        <v>283.181738171037</v>
      </c>
      <c r="AB135" s="30" t="n">
        <f aca="false">Q135*(1-Z135)</f>
        <v>222.817994108963</v>
      </c>
    </row>
    <row r="136" customFormat="false" ht="15" hidden="false" customHeight="false" outlineLevel="0" collapsed="false">
      <c r="A136" s="37" t="s">
        <v>207</v>
      </c>
      <c r="B136" s="37" t="s">
        <v>161</v>
      </c>
      <c r="C136" s="37" t="s">
        <v>125</v>
      </c>
      <c r="D136" s="37" t="s">
        <v>126</v>
      </c>
      <c r="E136" s="37" t="s">
        <v>68</v>
      </c>
      <c r="F136" s="37" t="s">
        <v>127</v>
      </c>
      <c r="G136" s="38" t="n">
        <v>168</v>
      </c>
      <c r="H136" s="39" t="n">
        <v>1</v>
      </c>
      <c r="I136" s="39" t="n">
        <v>1</v>
      </c>
      <c r="J136" s="39" t="n">
        <v>1.03</v>
      </c>
      <c r="K136" s="39" t="n">
        <v>1.06</v>
      </c>
      <c r="L136" s="39" t="n">
        <v>1</v>
      </c>
      <c r="M136" s="39" t="n">
        <v>1.15</v>
      </c>
      <c r="N136" s="39" t="n">
        <v>1.036</v>
      </c>
      <c r="O136" s="39" t="n">
        <v>1</v>
      </c>
      <c r="P136" s="39" t="n">
        <v>1</v>
      </c>
      <c r="Q136" s="30" t="n">
        <f aca="false">G136*H136*I136*J136*K136*L136*M136*N136*O136</f>
        <v>218.52944736</v>
      </c>
      <c r="R136" s="42" t="n">
        <v>136</v>
      </c>
      <c r="S136" s="30" t="n">
        <f aca="false">R136*P136</f>
        <v>136</v>
      </c>
      <c r="T136" s="34" t="n">
        <f aca="false">IFERROR(Q136/S136,0)</f>
        <v>1.60683417176471</v>
      </c>
      <c r="U136" s="30" t="n">
        <f aca="false">MAX(0,Q136-S136)</f>
        <v>82.52944736</v>
      </c>
      <c r="V136" s="43" t="n">
        <f aca="false">IFERROR(VLOOKUP(C136,'Girdi · Şubeler'!$A:$N,14,FALSE()),0.79)</f>
        <v>0.798</v>
      </c>
      <c r="W136" s="30" t="n">
        <f aca="false">MIN(Q136,S136)*V136</f>
        <v>108.528</v>
      </c>
      <c r="X136" s="26" t="n">
        <f aca="false">IFERROR(VLOOKUP(C136,'Girdi · Şubeler'!$A:$M,13,FALSE()),0)</f>
        <v>1544.85294117647</v>
      </c>
      <c r="Y136" s="44" t="n">
        <f aca="false">W136*X136</f>
        <v>167659.8</v>
      </c>
      <c r="Z136" s="43" t="n">
        <f aca="false">IFERROR(VLOOKUP(E136,Backtest!$A:$E,5,FALSE()),0.12)</f>
        <v>0.119296</v>
      </c>
      <c r="AA136" s="30" t="n">
        <f aca="false">Q136*(1+Z136)</f>
        <v>244.599136312259</v>
      </c>
      <c r="AB136" s="30" t="n">
        <f aca="false">Q136*(1-Z136)</f>
        <v>192.459758407741</v>
      </c>
    </row>
    <row r="137" customFormat="false" ht="15" hidden="false" customHeight="false" outlineLevel="0" collapsed="false">
      <c r="A137" s="37" t="s">
        <v>228</v>
      </c>
      <c r="B137" s="37" t="s">
        <v>149</v>
      </c>
      <c r="C137" s="37" t="s">
        <v>125</v>
      </c>
      <c r="D137" s="37" t="s">
        <v>126</v>
      </c>
      <c r="E137" s="37" t="s">
        <v>68</v>
      </c>
      <c r="F137" s="37" t="s">
        <v>127</v>
      </c>
      <c r="G137" s="38" t="n">
        <v>143.9</v>
      </c>
      <c r="H137" s="39" t="n">
        <v>1</v>
      </c>
      <c r="I137" s="39" t="n">
        <v>1</v>
      </c>
      <c r="J137" s="39" t="n">
        <v>1.03</v>
      </c>
      <c r="K137" s="39" t="n">
        <v>1.06</v>
      </c>
      <c r="L137" s="39" t="n">
        <v>1</v>
      </c>
      <c r="M137" s="39" t="n">
        <v>1.15</v>
      </c>
      <c r="N137" s="39" t="n">
        <v>1.036</v>
      </c>
      <c r="O137" s="39" t="n">
        <v>1</v>
      </c>
      <c r="P137" s="39" t="n">
        <v>1</v>
      </c>
      <c r="Q137" s="30" t="n">
        <f aca="false">G137*H137*I137*J137*K137*L137*M137*N137*O137</f>
        <v>187.180877828</v>
      </c>
      <c r="R137" s="42" t="n">
        <v>136</v>
      </c>
      <c r="S137" s="30" t="n">
        <f aca="false">R137*P137</f>
        <v>136</v>
      </c>
      <c r="T137" s="34" t="n">
        <f aca="false">IFERROR(Q137/S137,0)</f>
        <v>1.37632998402941</v>
      </c>
      <c r="U137" s="30" t="n">
        <f aca="false">MAX(0,Q137-S137)</f>
        <v>51.180877828</v>
      </c>
      <c r="V137" s="43" t="n">
        <f aca="false">IFERROR(VLOOKUP(C137,'Girdi · Şubeler'!$A:$N,14,FALSE()),0.79)</f>
        <v>0.798</v>
      </c>
      <c r="W137" s="30" t="n">
        <f aca="false">MIN(Q137,S137)*V137</f>
        <v>108.528</v>
      </c>
      <c r="X137" s="26" t="n">
        <f aca="false">IFERROR(VLOOKUP(C137,'Girdi · Şubeler'!$A:$M,13,FALSE()),0)</f>
        <v>1544.85294117647</v>
      </c>
      <c r="Y137" s="44" t="n">
        <f aca="false">W137*X137</f>
        <v>167659.8</v>
      </c>
      <c r="Z137" s="43" t="n">
        <f aca="false">IFERROR(VLOOKUP(E137,Backtest!$A:$E,5,FALSE()),0.12)</f>
        <v>0.119296</v>
      </c>
      <c r="AA137" s="30" t="n">
        <f aca="false">Q137*(1+Z137)</f>
        <v>209.510807829369</v>
      </c>
      <c r="AB137" s="30" t="n">
        <f aca="false">Q137*(1-Z137)</f>
        <v>164.850947826631</v>
      </c>
    </row>
    <row r="138" customFormat="false" ht="15" hidden="false" customHeight="false" outlineLevel="0" collapsed="false">
      <c r="A138" s="37" t="s">
        <v>193</v>
      </c>
      <c r="B138" s="37" t="s">
        <v>151</v>
      </c>
      <c r="C138" s="37" t="s">
        <v>128</v>
      </c>
      <c r="D138" s="37" t="s">
        <v>129</v>
      </c>
      <c r="E138" s="37" t="s">
        <v>69</v>
      </c>
      <c r="F138" s="37" t="s">
        <v>127</v>
      </c>
      <c r="G138" s="38" t="n">
        <v>34.9</v>
      </c>
      <c r="H138" s="39" t="n">
        <v>1</v>
      </c>
      <c r="I138" s="39" t="n">
        <v>0.992</v>
      </c>
      <c r="J138" s="39" t="n">
        <v>1.03</v>
      </c>
      <c r="K138" s="39" t="n">
        <v>1.06</v>
      </c>
      <c r="L138" s="39" t="n">
        <v>1</v>
      </c>
      <c r="M138" s="39" t="n">
        <v>1.15</v>
      </c>
      <c r="N138" s="39" t="n">
        <v>1</v>
      </c>
      <c r="O138" s="39" t="n">
        <v>1</v>
      </c>
      <c r="P138" s="39" t="n">
        <v>0.97</v>
      </c>
      <c r="Q138" s="30" t="n">
        <f aca="false">G138*H138*I138*J138*K138*L138*M138*N138*O138</f>
        <v>43.468837856</v>
      </c>
      <c r="R138" s="42" t="n">
        <v>82</v>
      </c>
      <c r="S138" s="30" t="n">
        <f aca="false">R138*P138</f>
        <v>79.54</v>
      </c>
      <c r="T138" s="34" t="n">
        <f aca="false">IFERROR(Q138/S138,0)</f>
        <v>0.546502864671863</v>
      </c>
      <c r="U138" s="30" t="n">
        <f aca="false">MAX(0,Q138-S138)</f>
        <v>0</v>
      </c>
      <c r="V138" s="43" t="n">
        <f aca="false">IFERROR(VLOOKUP(C138,'Girdi · Şubeler'!$A:$N,14,FALSE()),0.79)</f>
        <v>0.785</v>
      </c>
      <c r="W138" s="30" t="n">
        <f aca="false">MIN(Q138,S138)*V138</f>
        <v>34.12303771696</v>
      </c>
      <c r="X138" s="26" t="n">
        <f aca="false">IFERROR(VLOOKUP(C138,'Girdi · Şubeler'!$A:$M,13,FALSE()),0)</f>
        <v>1450</v>
      </c>
      <c r="Y138" s="44" t="n">
        <f aca="false">W138*X138</f>
        <v>49478.404689592</v>
      </c>
      <c r="Z138" s="43" t="n">
        <f aca="false">IFERROR(VLOOKUP(E138,Backtest!$A:$E,5,FALSE()),0.12)</f>
        <v>0.118016</v>
      </c>
      <c r="AA138" s="30" t="n">
        <f aca="false">Q138*(1+Z138)</f>
        <v>48.5988562244137</v>
      </c>
      <c r="AB138" s="30" t="n">
        <f aca="false">Q138*(1-Z138)</f>
        <v>38.3388194875863</v>
      </c>
    </row>
    <row r="139" customFormat="false" ht="15" hidden="false" customHeight="false" outlineLevel="0" collapsed="false">
      <c r="A139" s="37" t="s">
        <v>195</v>
      </c>
      <c r="B139" s="37" t="s">
        <v>153</v>
      </c>
      <c r="C139" s="37" t="s">
        <v>128</v>
      </c>
      <c r="D139" s="37" t="s">
        <v>129</v>
      </c>
      <c r="E139" s="37" t="s">
        <v>69</v>
      </c>
      <c r="F139" s="37" t="s">
        <v>127</v>
      </c>
      <c r="G139" s="38" t="n">
        <v>35.2</v>
      </c>
      <c r="H139" s="39" t="n">
        <v>1.152</v>
      </c>
      <c r="I139" s="39" t="n">
        <v>1</v>
      </c>
      <c r="J139" s="39" t="n">
        <v>1.03</v>
      </c>
      <c r="K139" s="39" t="n">
        <v>1.06</v>
      </c>
      <c r="L139" s="39" t="n">
        <v>1</v>
      </c>
      <c r="M139" s="39" t="n">
        <v>1.15</v>
      </c>
      <c r="N139" s="39" t="n">
        <v>1</v>
      </c>
      <c r="O139" s="39" t="n">
        <v>1</v>
      </c>
      <c r="P139" s="39" t="n">
        <v>0.97</v>
      </c>
      <c r="Q139" s="30" t="n">
        <f aca="false">G139*H139*I139*J139*K139*L139*M139*N139*O139</f>
        <v>50.913865728</v>
      </c>
      <c r="R139" s="42" t="n">
        <v>82</v>
      </c>
      <c r="S139" s="30" t="n">
        <f aca="false">R139*P139</f>
        <v>79.54</v>
      </c>
      <c r="T139" s="34" t="n">
        <f aca="false">IFERROR(Q139/S139,0)</f>
        <v>0.640103919135027</v>
      </c>
      <c r="U139" s="30" t="n">
        <f aca="false">MAX(0,Q139-S139)</f>
        <v>0</v>
      </c>
      <c r="V139" s="43" t="n">
        <f aca="false">IFERROR(VLOOKUP(C139,'Girdi · Şubeler'!$A:$N,14,FALSE()),0.79)</f>
        <v>0.785</v>
      </c>
      <c r="W139" s="30" t="n">
        <f aca="false">MIN(Q139,S139)*V139</f>
        <v>39.96738459648</v>
      </c>
      <c r="X139" s="26" t="n">
        <f aca="false">IFERROR(VLOOKUP(C139,'Girdi · Şubeler'!$A:$M,13,FALSE()),0)</f>
        <v>1450</v>
      </c>
      <c r="Y139" s="44" t="n">
        <f aca="false">W139*X139</f>
        <v>57952.707664896</v>
      </c>
      <c r="Z139" s="43" t="n">
        <f aca="false">IFERROR(VLOOKUP(E139,Backtest!$A:$E,5,FALSE()),0.12)</f>
        <v>0.118016</v>
      </c>
      <c r="AA139" s="30" t="n">
        <f aca="false">Q139*(1+Z139)</f>
        <v>56.9225165057556</v>
      </c>
      <c r="AB139" s="30" t="n">
        <f aca="false">Q139*(1-Z139)</f>
        <v>44.9052149502444</v>
      </c>
    </row>
    <row r="140" customFormat="false" ht="15" hidden="false" customHeight="false" outlineLevel="0" collapsed="false">
      <c r="A140" s="37" t="s">
        <v>198</v>
      </c>
      <c r="B140" s="37" t="s">
        <v>155</v>
      </c>
      <c r="C140" s="37" t="s">
        <v>128</v>
      </c>
      <c r="D140" s="37" t="s">
        <v>129</v>
      </c>
      <c r="E140" s="37" t="s">
        <v>69</v>
      </c>
      <c r="F140" s="37" t="s">
        <v>127</v>
      </c>
      <c r="G140" s="38" t="n">
        <v>35.3</v>
      </c>
      <c r="H140" s="39" t="n">
        <v>1</v>
      </c>
      <c r="I140" s="39" t="n">
        <v>1</v>
      </c>
      <c r="J140" s="39" t="n">
        <v>1.03</v>
      </c>
      <c r="K140" s="39" t="n">
        <v>1</v>
      </c>
      <c r="L140" s="39" t="n">
        <v>1</v>
      </c>
      <c r="M140" s="39" t="n">
        <v>1.15</v>
      </c>
      <c r="N140" s="39" t="n">
        <v>1</v>
      </c>
      <c r="O140" s="39" t="n">
        <v>1</v>
      </c>
      <c r="P140" s="39" t="n">
        <v>1</v>
      </c>
      <c r="Q140" s="30" t="n">
        <f aca="false">G140*H140*I140*J140*K140*L140*M140*N140*O140</f>
        <v>41.81285</v>
      </c>
      <c r="R140" s="42" t="n">
        <v>82</v>
      </c>
      <c r="S140" s="30" t="n">
        <f aca="false">R140*P140</f>
        <v>82</v>
      </c>
      <c r="T140" s="34" t="n">
        <f aca="false">IFERROR(Q140/S140,0)</f>
        <v>0.509912804878049</v>
      </c>
      <c r="U140" s="30" t="n">
        <f aca="false">MAX(0,Q140-S140)</f>
        <v>0</v>
      </c>
      <c r="V140" s="43" t="n">
        <f aca="false">IFERROR(VLOOKUP(C140,'Girdi · Şubeler'!$A:$N,14,FALSE()),0.79)</f>
        <v>0.785</v>
      </c>
      <c r="W140" s="30" t="n">
        <f aca="false">MIN(Q140,S140)*V140</f>
        <v>32.82308725</v>
      </c>
      <c r="X140" s="26" t="n">
        <f aca="false">IFERROR(VLOOKUP(C140,'Girdi · Şubeler'!$A:$M,13,FALSE()),0)</f>
        <v>1450</v>
      </c>
      <c r="Y140" s="44" t="n">
        <f aca="false">W140*X140</f>
        <v>47593.4765125</v>
      </c>
      <c r="Z140" s="43" t="n">
        <f aca="false">IFERROR(VLOOKUP(E140,Backtest!$A:$E,5,FALSE()),0.12)</f>
        <v>0.118016</v>
      </c>
      <c r="AA140" s="30" t="n">
        <f aca="false">Q140*(1+Z140)</f>
        <v>46.7474353056</v>
      </c>
      <c r="AB140" s="30" t="n">
        <f aca="false">Q140*(1-Z140)</f>
        <v>36.8782646944</v>
      </c>
    </row>
    <row r="141" customFormat="false" ht="15" hidden="false" customHeight="false" outlineLevel="0" collapsed="false">
      <c r="A141" s="37" t="s">
        <v>201</v>
      </c>
      <c r="B141" s="37" t="s">
        <v>157</v>
      </c>
      <c r="C141" s="37" t="s">
        <v>128</v>
      </c>
      <c r="D141" s="37" t="s">
        <v>129</v>
      </c>
      <c r="E141" s="37" t="s">
        <v>69</v>
      </c>
      <c r="F141" s="37" t="s">
        <v>127</v>
      </c>
      <c r="G141" s="38" t="n">
        <v>47.3</v>
      </c>
      <c r="H141" s="39" t="n">
        <v>1</v>
      </c>
      <c r="I141" s="39" t="n">
        <v>1</v>
      </c>
      <c r="J141" s="39" t="n">
        <v>1.03</v>
      </c>
      <c r="K141" s="39" t="n">
        <v>1</v>
      </c>
      <c r="L141" s="39" t="n">
        <v>1</v>
      </c>
      <c r="M141" s="39" t="n">
        <v>1.15</v>
      </c>
      <c r="N141" s="39" t="n">
        <v>1</v>
      </c>
      <c r="O141" s="39" t="n">
        <v>1</v>
      </c>
      <c r="P141" s="39" t="n">
        <v>1</v>
      </c>
      <c r="Q141" s="30" t="n">
        <f aca="false">G141*H141*I141*J141*K141*L141*M141*N141*O141</f>
        <v>56.02685</v>
      </c>
      <c r="R141" s="42" t="n">
        <v>82</v>
      </c>
      <c r="S141" s="30" t="n">
        <f aca="false">R141*P141</f>
        <v>82</v>
      </c>
      <c r="T141" s="34" t="n">
        <f aca="false">IFERROR(Q141/S141,0)</f>
        <v>0.683254268292683</v>
      </c>
      <c r="U141" s="30" t="n">
        <f aca="false">MAX(0,Q141-S141)</f>
        <v>0</v>
      </c>
      <c r="V141" s="43" t="n">
        <f aca="false">IFERROR(VLOOKUP(C141,'Girdi · Şubeler'!$A:$N,14,FALSE()),0.79)</f>
        <v>0.785</v>
      </c>
      <c r="W141" s="30" t="n">
        <f aca="false">MIN(Q141,S141)*V141</f>
        <v>43.98107725</v>
      </c>
      <c r="X141" s="26" t="n">
        <f aca="false">IFERROR(VLOOKUP(C141,'Girdi · Şubeler'!$A:$M,13,FALSE()),0)</f>
        <v>1450</v>
      </c>
      <c r="Y141" s="44" t="n">
        <f aca="false">W141*X141</f>
        <v>63772.5620125</v>
      </c>
      <c r="Z141" s="43" t="n">
        <f aca="false">IFERROR(VLOOKUP(E141,Backtest!$A:$E,5,FALSE()),0.12)</f>
        <v>0.118016</v>
      </c>
      <c r="AA141" s="30" t="n">
        <f aca="false">Q141*(1+Z141)</f>
        <v>62.6389147296</v>
      </c>
      <c r="AB141" s="30" t="n">
        <f aca="false">Q141*(1-Z141)</f>
        <v>49.4147852704</v>
      </c>
    </row>
    <row r="142" customFormat="false" ht="15" hidden="false" customHeight="false" outlineLevel="0" collapsed="false">
      <c r="A142" s="37" t="s">
        <v>204</v>
      </c>
      <c r="B142" s="37" t="s">
        <v>159</v>
      </c>
      <c r="C142" s="37" t="s">
        <v>128</v>
      </c>
      <c r="D142" s="37" t="s">
        <v>129</v>
      </c>
      <c r="E142" s="37" t="s">
        <v>69</v>
      </c>
      <c r="F142" s="37" t="s">
        <v>127</v>
      </c>
      <c r="G142" s="38" t="n">
        <v>47.2</v>
      </c>
      <c r="H142" s="39" t="n">
        <v>1</v>
      </c>
      <c r="I142" s="39" t="n">
        <v>1</v>
      </c>
      <c r="J142" s="39" t="n">
        <v>1.03</v>
      </c>
      <c r="K142" s="39" t="n">
        <v>1.06</v>
      </c>
      <c r="L142" s="39" t="n">
        <v>1</v>
      </c>
      <c r="M142" s="39" t="n">
        <v>1.15</v>
      </c>
      <c r="N142" s="39" t="n">
        <v>1</v>
      </c>
      <c r="O142" s="39" t="n">
        <v>1</v>
      </c>
      <c r="P142" s="39" t="n">
        <v>1</v>
      </c>
      <c r="Q142" s="30" t="n">
        <f aca="false">G142*H142*I142*J142*K142*L142*M142*N142*O142</f>
        <v>59.262904</v>
      </c>
      <c r="R142" s="42" t="n">
        <v>82</v>
      </c>
      <c r="S142" s="30" t="n">
        <f aca="false">R142*P142</f>
        <v>82</v>
      </c>
      <c r="T142" s="34" t="n">
        <f aca="false">IFERROR(Q142/S142,0)</f>
        <v>0.722718341463415</v>
      </c>
      <c r="U142" s="30" t="n">
        <f aca="false">MAX(0,Q142-S142)</f>
        <v>0</v>
      </c>
      <c r="V142" s="43" t="n">
        <f aca="false">IFERROR(VLOOKUP(C142,'Girdi · Şubeler'!$A:$N,14,FALSE()),0.79)</f>
        <v>0.785</v>
      </c>
      <c r="W142" s="30" t="n">
        <f aca="false">MIN(Q142,S142)*V142</f>
        <v>46.52137964</v>
      </c>
      <c r="X142" s="26" t="n">
        <f aca="false">IFERROR(VLOOKUP(C142,'Girdi · Şubeler'!$A:$M,13,FALSE()),0)</f>
        <v>1450</v>
      </c>
      <c r="Y142" s="44" t="n">
        <f aca="false">W142*X142</f>
        <v>67456.000478</v>
      </c>
      <c r="Z142" s="43" t="n">
        <f aca="false">IFERROR(VLOOKUP(E142,Backtest!$A:$E,5,FALSE()),0.12)</f>
        <v>0.118016</v>
      </c>
      <c r="AA142" s="30" t="n">
        <f aca="false">Q142*(1+Z142)</f>
        <v>66.256874878464</v>
      </c>
      <c r="AB142" s="30" t="n">
        <f aca="false">Q142*(1-Z142)</f>
        <v>52.268933121536</v>
      </c>
    </row>
    <row r="143" customFormat="false" ht="15" hidden="false" customHeight="false" outlineLevel="0" collapsed="false">
      <c r="A143" s="37" t="s">
        <v>207</v>
      </c>
      <c r="B143" s="37" t="s">
        <v>161</v>
      </c>
      <c r="C143" s="37" t="s">
        <v>128</v>
      </c>
      <c r="D143" s="37" t="s">
        <v>129</v>
      </c>
      <c r="E143" s="37" t="s">
        <v>69</v>
      </c>
      <c r="F143" s="37" t="s">
        <v>127</v>
      </c>
      <c r="G143" s="38" t="n">
        <v>41.4</v>
      </c>
      <c r="H143" s="39" t="n">
        <v>1</v>
      </c>
      <c r="I143" s="39" t="n">
        <v>1</v>
      </c>
      <c r="J143" s="39" t="n">
        <v>1.03</v>
      </c>
      <c r="K143" s="39" t="n">
        <v>1.06</v>
      </c>
      <c r="L143" s="39" t="n">
        <v>1</v>
      </c>
      <c r="M143" s="39" t="n">
        <v>1.15</v>
      </c>
      <c r="N143" s="39" t="n">
        <v>1</v>
      </c>
      <c r="O143" s="39" t="n">
        <v>1</v>
      </c>
      <c r="P143" s="39" t="n">
        <v>1</v>
      </c>
      <c r="Q143" s="30" t="n">
        <f aca="false">G143*H143*I143*J143*K143*L143*M143*N143*O143</f>
        <v>51.980598</v>
      </c>
      <c r="R143" s="42" t="n">
        <v>82</v>
      </c>
      <c r="S143" s="30" t="n">
        <f aca="false">R143*P143</f>
        <v>82</v>
      </c>
      <c r="T143" s="34" t="n">
        <f aca="false">IFERROR(Q143/S143,0)</f>
        <v>0.633909731707317</v>
      </c>
      <c r="U143" s="30" t="n">
        <f aca="false">MAX(0,Q143-S143)</f>
        <v>0</v>
      </c>
      <c r="V143" s="43" t="n">
        <f aca="false">IFERROR(VLOOKUP(C143,'Girdi · Şubeler'!$A:$N,14,FALSE()),0.79)</f>
        <v>0.785</v>
      </c>
      <c r="W143" s="30" t="n">
        <f aca="false">MIN(Q143,S143)*V143</f>
        <v>40.80476943</v>
      </c>
      <c r="X143" s="26" t="n">
        <f aca="false">IFERROR(VLOOKUP(C143,'Girdi · Şubeler'!$A:$M,13,FALSE()),0)</f>
        <v>1450</v>
      </c>
      <c r="Y143" s="44" t="n">
        <f aca="false">W143*X143</f>
        <v>59166.9156735</v>
      </c>
      <c r="Z143" s="43" t="n">
        <f aca="false">IFERROR(VLOOKUP(E143,Backtest!$A:$E,5,FALSE()),0.12)</f>
        <v>0.118016</v>
      </c>
      <c r="AA143" s="30" t="n">
        <f aca="false">Q143*(1+Z143)</f>
        <v>58.115140253568</v>
      </c>
      <c r="AB143" s="30" t="n">
        <f aca="false">Q143*(1-Z143)</f>
        <v>45.846055746432</v>
      </c>
    </row>
    <row r="144" customFormat="false" ht="15" hidden="false" customHeight="false" outlineLevel="0" collapsed="false">
      <c r="A144" s="37" t="s">
        <v>228</v>
      </c>
      <c r="B144" s="37" t="s">
        <v>149</v>
      </c>
      <c r="C144" s="37" t="s">
        <v>128</v>
      </c>
      <c r="D144" s="37" t="s">
        <v>129</v>
      </c>
      <c r="E144" s="37" t="s">
        <v>69</v>
      </c>
      <c r="F144" s="37" t="s">
        <v>127</v>
      </c>
      <c r="G144" s="38" t="n">
        <v>35.1</v>
      </c>
      <c r="H144" s="39" t="n">
        <v>1</v>
      </c>
      <c r="I144" s="39" t="n">
        <v>1</v>
      </c>
      <c r="J144" s="39" t="n">
        <v>1.03</v>
      </c>
      <c r="K144" s="39" t="n">
        <v>1.06</v>
      </c>
      <c r="L144" s="39" t="n">
        <v>1</v>
      </c>
      <c r="M144" s="39" t="n">
        <v>1.15</v>
      </c>
      <c r="N144" s="39" t="n">
        <v>1</v>
      </c>
      <c r="O144" s="39" t="n">
        <v>1</v>
      </c>
      <c r="P144" s="39" t="n">
        <v>1</v>
      </c>
      <c r="Q144" s="30" t="n">
        <f aca="false">G144*H144*I144*J144*K144*L144*M144*N144*O144</f>
        <v>44.070507</v>
      </c>
      <c r="R144" s="42" t="n">
        <v>82</v>
      </c>
      <c r="S144" s="30" t="n">
        <f aca="false">R144*P144</f>
        <v>82</v>
      </c>
      <c r="T144" s="34" t="n">
        <f aca="false">IFERROR(Q144/S144,0)</f>
        <v>0.537445207317073</v>
      </c>
      <c r="U144" s="30" t="n">
        <f aca="false">MAX(0,Q144-S144)</f>
        <v>0</v>
      </c>
      <c r="V144" s="43" t="n">
        <f aca="false">IFERROR(VLOOKUP(C144,'Girdi · Şubeler'!$A:$N,14,FALSE()),0.79)</f>
        <v>0.785</v>
      </c>
      <c r="W144" s="30" t="n">
        <f aca="false">MIN(Q144,S144)*V144</f>
        <v>34.595347995</v>
      </c>
      <c r="X144" s="26" t="n">
        <f aca="false">IFERROR(VLOOKUP(C144,'Girdi · Şubeler'!$A:$M,13,FALSE()),0)</f>
        <v>1450</v>
      </c>
      <c r="Y144" s="44" t="n">
        <f aca="false">W144*X144</f>
        <v>50163.25459275</v>
      </c>
      <c r="Z144" s="43" t="n">
        <f aca="false">IFERROR(VLOOKUP(E144,Backtest!$A:$E,5,FALSE()),0.12)</f>
        <v>0.118016</v>
      </c>
      <c r="AA144" s="30" t="n">
        <f aca="false">Q144*(1+Z144)</f>
        <v>49.271531954112</v>
      </c>
      <c r="AB144" s="30" t="n">
        <f aca="false">Q144*(1-Z144)</f>
        <v>38.869482045888</v>
      </c>
    </row>
    <row r="145" customFormat="false" ht="15" hidden="false" customHeight="false" outlineLevel="0" collapsed="false">
      <c r="A145" s="37" t="s">
        <v>193</v>
      </c>
      <c r="B145" s="37" t="s">
        <v>151</v>
      </c>
      <c r="C145" s="37" t="s">
        <v>130</v>
      </c>
      <c r="D145" s="37" t="s">
        <v>131</v>
      </c>
      <c r="E145" s="37" t="s">
        <v>69</v>
      </c>
      <c r="F145" s="37" t="s">
        <v>127</v>
      </c>
      <c r="G145" s="38" t="n">
        <v>36.1</v>
      </c>
      <c r="H145" s="39" t="n">
        <v>1</v>
      </c>
      <c r="I145" s="39" t="n">
        <v>0.992</v>
      </c>
      <c r="J145" s="39" t="n">
        <v>1.03</v>
      </c>
      <c r="K145" s="39" t="n">
        <v>1.06</v>
      </c>
      <c r="L145" s="39" t="n">
        <v>1</v>
      </c>
      <c r="M145" s="39" t="n">
        <v>1.15</v>
      </c>
      <c r="N145" s="39" t="n">
        <v>1</v>
      </c>
      <c r="O145" s="39" t="n">
        <v>1</v>
      </c>
      <c r="P145" s="39" t="n">
        <v>0.97</v>
      </c>
      <c r="Q145" s="30" t="n">
        <f aca="false">G145*H145*I145*J145*K145*L145*M145*N145*O145</f>
        <v>44.963468384</v>
      </c>
      <c r="R145" s="42" t="n">
        <v>55</v>
      </c>
      <c r="S145" s="30" t="n">
        <f aca="false">R145*P145</f>
        <v>53.35</v>
      </c>
      <c r="T145" s="34" t="n">
        <f aca="false">IFERROR(Q145/S145,0)</f>
        <v>0.842801656682287</v>
      </c>
      <c r="U145" s="30" t="n">
        <f aca="false">MAX(0,Q145-S145)</f>
        <v>0</v>
      </c>
      <c r="V145" s="43" t="n">
        <f aca="false">IFERROR(VLOOKUP(C145,'Girdi · Şubeler'!$A:$N,14,FALSE()),0.79)</f>
        <v>0.785</v>
      </c>
      <c r="W145" s="30" t="n">
        <f aca="false">MIN(Q145,S145)*V145</f>
        <v>35.29632268144</v>
      </c>
      <c r="X145" s="26" t="n">
        <f aca="false">IFERROR(VLOOKUP(C145,'Girdi · Şubeler'!$A:$M,13,FALSE()),0)</f>
        <v>1421.81818181818</v>
      </c>
      <c r="Y145" s="44" t="n">
        <f aca="false">W145*X145</f>
        <v>50184.9533397929</v>
      </c>
      <c r="Z145" s="43" t="n">
        <f aca="false">IFERROR(VLOOKUP(E145,Backtest!$A:$E,5,FALSE()),0.12)</f>
        <v>0.118016</v>
      </c>
      <c r="AA145" s="30" t="n">
        <f aca="false">Q145*(1+Z145)</f>
        <v>50.2698770688061</v>
      </c>
      <c r="AB145" s="30" t="n">
        <f aca="false">Q145*(1-Z145)</f>
        <v>39.6570596991939</v>
      </c>
    </row>
    <row r="146" customFormat="false" ht="15" hidden="false" customHeight="false" outlineLevel="0" collapsed="false">
      <c r="A146" s="37" t="s">
        <v>195</v>
      </c>
      <c r="B146" s="37" t="s">
        <v>153</v>
      </c>
      <c r="C146" s="37" t="s">
        <v>130</v>
      </c>
      <c r="D146" s="37" t="s">
        <v>131</v>
      </c>
      <c r="E146" s="37" t="s">
        <v>69</v>
      </c>
      <c r="F146" s="37" t="s">
        <v>127</v>
      </c>
      <c r="G146" s="38" t="n">
        <v>36.1</v>
      </c>
      <c r="H146" s="39" t="n">
        <v>1.152</v>
      </c>
      <c r="I146" s="39" t="n">
        <v>1</v>
      </c>
      <c r="J146" s="39" t="n">
        <v>1.03</v>
      </c>
      <c r="K146" s="39" t="n">
        <v>1.06</v>
      </c>
      <c r="L146" s="39" t="n">
        <v>1</v>
      </c>
      <c r="M146" s="39" t="n">
        <v>1.15</v>
      </c>
      <c r="N146" s="39" t="n">
        <v>1</v>
      </c>
      <c r="O146" s="39" t="n">
        <v>1</v>
      </c>
      <c r="P146" s="39" t="n">
        <v>0.97</v>
      </c>
      <c r="Q146" s="30" t="n">
        <f aca="false">G146*H146*I146*J146*K146*L146*M146*N146*O146</f>
        <v>52.215640704</v>
      </c>
      <c r="R146" s="42" t="n">
        <v>55</v>
      </c>
      <c r="S146" s="30" t="n">
        <f aca="false">R146*P146</f>
        <v>53.35</v>
      </c>
      <c r="T146" s="34" t="n">
        <f aca="false">IFERROR(Q146/S146,0)</f>
        <v>0.978737407760075</v>
      </c>
      <c r="U146" s="30" t="n">
        <f aca="false">MAX(0,Q146-S146)</f>
        <v>0</v>
      </c>
      <c r="V146" s="43" t="n">
        <f aca="false">IFERROR(VLOOKUP(C146,'Girdi · Şubeler'!$A:$N,14,FALSE()),0.79)</f>
        <v>0.785</v>
      </c>
      <c r="W146" s="30" t="n">
        <f aca="false">MIN(Q146,S146)*V146</f>
        <v>40.98927795264</v>
      </c>
      <c r="X146" s="26" t="n">
        <f aca="false">IFERROR(VLOOKUP(C146,'Girdi · Şubeler'!$A:$M,13,FALSE()),0)</f>
        <v>1421.81818181818</v>
      </c>
      <c r="Y146" s="44" t="n">
        <f aca="false">W146*X146</f>
        <v>58279.3006526627</v>
      </c>
      <c r="Z146" s="43" t="n">
        <f aca="false">IFERROR(VLOOKUP(E146,Backtest!$A:$E,5,FALSE()),0.12)</f>
        <v>0.118016</v>
      </c>
      <c r="AA146" s="30" t="n">
        <f aca="false">Q146*(1+Z146)</f>
        <v>58.3779217573233</v>
      </c>
      <c r="AB146" s="30" t="n">
        <f aca="false">Q146*(1-Z146)</f>
        <v>46.0533596506767</v>
      </c>
    </row>
    <row r="147" customFormat="false" ht="15" hidden="false" customHeight="false" outlineLevel="0" collapsed="false">
      <c r="A147" s="37" t="s">
        <v>198</v>
      </c>
      <c r="B147" s="37" t="s">
        <v>155</v>
      </c>
      <c r="C147" s="37" t="s">
        <v>130</v>
      </c>
      <c r="D147" s="37" t="s">
        <v>131</v>
      </c>
      <c r="E147" s="37" t="s">
        <v>69</v>
      </c>
      <c r="F147" s="37" t="s">
        <v>127</v>
      </c>
      <c r="G147" s="38" t="n">
        <v>35.1</v>
      </c>
      <c r="H147" s="39" t="n">
        <v>1</v>
      </c>
      <c r="I147" s="39" t="n">
        <v>1</v>
      </c>
      <c r="J147" s="39" t="n">
        <v>1.03</v>
      </c>
      <c r="K147" s="39" t="n">
        <v>1</v>
      </c>
      <c r="L147" s="39" t="n">
        <v>1</v>
      </c>
      <c r="M147" s="39" t="n">
        <v>1.15</v>
      </c>
      <c r="N147" s="39" t="n">
        <v>1</v>
      </c>
      <c r="O147" s="39" t="n">
        <v>1</v>
      </c>
      <c r="P147" s="39" t="n">
        <v>1</v>
      </c>
      <c r="Q147" s="30" t="n">
        <f aca="false">G147*H147*I147*J147*K147*L147*M147*N147*O147</f>
        <v>41.57595</v>
      </c>
      <c r="R147" s="42" t="n">
        <v>55</v>
      </c>
      <c r="S147" s="30" t="n">
        <f aca="false">R147*P147</f>
        <v>55</v>
      </c>
      <c r="T147" s="34" t="n">
        <f aca="false">IFERROR(Q147/S147,0)</f>
        <v>0.755926363636364</v>
      </c>
      <c r="U147" s="30" t="n">
        <f aca="false">MAX(0,Q147-S147)</f>
        <v>0</v>
      </c>
      <c r="V147" s="43" t="n">
        <f aca="false">IFERROR(VLOOKUP(C147,'Girdi · Şubeler'!$A:$N,14,FALSE()),0.79)</f>
        <v>0.785</v>
      </c>
      <c r="W147" s="30" t="n">
        <f aca="false">MIN(Q147,S147)*V147</f>
        <v>32.63712075</v>
      </c>
      <c r="X147" s="26" t="n">
        <f aca="false">IFERROR(VLOOKUP(C147,'Girdi · Şubeler'!$A:$M,13,FALSE()),0)</f>
        <v>1421.81818181818</v>
      </c>
      <c r="Y147" s="44" t="n">
        <f aca="false">W147*X147</f>
        <v>46404.0516845455</v>
      </c>
      <c r="Z147" s="43" t="n">
        <f aca="false">IFERROR(VLOOKUP(E147,Backtest!$A:$E,5,FALSE()),0.12)</f>
        <v>0.118016</v>
      </c>
      <c r="AA147" s="30" t="n">
        <f aca="false">Q147*(1+Z147)</f>
        <v>46.4825773152</v>
      </c>
      <c r="AB147" s="30" t="n">
        <f aca="false">Q147*(1-Z147)</f>
        <v>36.6693226848</v>
      </c>
    </row>
    <row r="148" customFormat="false" ht="15" hidden="false" customHeight="false" outlineLevel="0" collapsed="false">
      <c r="A148" s="37" t="s">
        <v>201</v>
      </c>
      <c r="B148" s="37" t="s">
        <v>157</v>
      </c>
      <c r="C148" s="37" t="s">
        <v>130</v>
      </c>
      <c r="D148" s="37" t="s">
        <v>131</v>
      </c>
      <c r="E148" s="37" t="s">
        <v>69</v>
      </c>
      <c r="F148" s="37" t="s">
        <v>127</v>
      </c>
      <c r="G148" s="38" t="n">
        <v>48.1</v>
      </c>
      <c r="H148" s="39" t="n">
        <v>1</v>
      </c>
      <c r="I148" s="39" t="n">
        <v>1</v>
      </c>
      <c r="J148" s="39" t="n">
        <v>1.03</v>
      </c>
      <c r="K148" s="39" t="n">
        <v>1</v>
      </c>
      <c r="L148" s="39" t="n">
        <v>1</v>
      </c>
      <c r="M148" s="39" t="n">
        <v>1.15</v>
      </c>
      <c r="N148" s="39" t="n">
        <v>1</v>
      </c>
      <c r="O148" s="39" t="n">
        <v>1</v>
      </c>
      <c r="P148" s="39" t="n">
        <v>1</v>
      </c>
      <c r="Q148" s="30" t="n">
        <f aca="false">G148*H148*I148*J148*K148*L148*M148*N148*O148</f>
        <v>56.97445</v>
      </c>
      <c r="R148" s="42" t="n">
        <v>55</v>
      </c>
      <c r="S148" s="30" t="n">
        <f aca="false">R148*P148</f>
        <v>55</v>
      </c>
      <c r="T148" s="34" t="n">
        <f aca="false">IFERROR(Q148/S148,0)</f>
        <v>1.03589909090909</v>
      </c>
      <c r="U148" s="30" t="n">
        <f aca="false">MAX(0,Q148-S148)</f>
        <v>1.97445</v>
      </c>
      <c r="V148" s="43" t="n">
        <f aca="false">IFERROR(VLOOKUP(C148,'Girdi · Şubeler'!$A:$N,14,FALSE()),0.79)</f>
        <v>0.785</v>
      </c>
      <c r="W148" s="30" t="n">
        <f aca="false">MIN(Q148,S148)*V148</f>
        <v>43.175</v>
      </c>
      <c r="X148" s="26" t="n">
        <f aca="false">IFERROR(VLOOKUP(C148,'Girdi · Şubeler'!$A:$M,13,FALSE()),0)</f>
        <v>1421.81818181818</v>
      </c>
      <c r="Y148" s="44" t="n">
        <f aca="false">W148*X148</f>
        <v>61387</v>
      </c>
      <c r="Z148" s="43" t="n">
        <f aca="false">IFERROR(VLOOKUP(E148,Backtest!$A:$E,5,FALSE()),0.12)</f>
        <v>0.118016</v>
      </c>
      <c r="AA148" s="30" t="n">
        <f aca="false">Q148*(1+Z148)</f>
        <v>63.6983466912</v>
      </c>
      <c r="AB148" s="30" t="n">
        <f aca="false">Q148*(1-Z148)</f>
        <v>50.2505533088</v>
      </c>
    </row>
    <row r="149" customFormat="false" ht="15" hidden="false" customHeight="false" outlineLevel="0" collapsed="false">
      <c r="A149" s="37" t="s">
        <v>204</v>
      </c>
      <c r="B149" s="37" t="s">
        <v>159</v>
      </c>
      <c r="C149" s="37" t="s">
        <v>130</v>
      </c>
      <c r="D149" s="37" t="s">
        <v>131</v>
      </c>
      <c r="E149" s="37" t="s">
        <v>69</v>
      </c>
      <c r="F149" s="37" t="s">
        <v>127</v>
      </c>
      <c r="G149" s="38" t="n">
        <v>48.9</v>
      </c>
      <c r="H149" s="39" t="n">
        <v>1</v>
      </c>
      <c r="I149" s="39" t="n">
        <v>1</v>
      </c>
      <c r="J149" s="39" t="n">
        <v>1.03</v>
      </c>
      <c r="K149" s="39" t="n">
        <v>1.06</v>
      </c>
      <c r="L149" s="39" t="n">
        <v>1</v>
      </c>
      <c r="M149" s="39" t="n">
        <v>1.15</v>
      </c>
      <c r="N149" s="39" t="n">
        <v>1</v>
      </c>
      <c r="O149" s="39" t="n">
        <v>1</v>
      </c>
      <c r="P149" s="39" t="n">
        <v>1</v>
      </c>
      <c r="Q149" s="30" t="n">
        <f aca="false">G149*H149*I149*J149*K149*L149*M149*N149*O149</f>
        <v>61.397373</v>
      </c>
      <c r="R149" s="42" t="n">
        <v>55</v>
      </c>
      <c r="S149" s="30" t="n">
        <f aca="false">R149*P149</f>
        <v>55</v>
      </c>
      <c r="T149" s="34" t="n">
        <f aca="false">IFERROR(Q149/S149,0)</f>
        <v>1.11631587272727</v>
      </c>
      <c r="U149" s="30" t="n">
        <f aca="false">MAX(0,Q149-S149)</f>
        <v>6.397373</v>
      </c>
      <c r="V149" s="43" t="n">
        <f aca="false">IFERROR(VLOOKUP(C149,'Girdi · Şubeler'!$A:$N,14,FALSE()),0.79)</f>
        <v>0.785</v>
      </c>
      <c r="W149" s="30" t="n">
        <f aca="false">MIN(Q149,S149)*V149</f>
        <v>43.175</v>
      </c>
      <c r="X149" s="26" t="n">
        <f aca="false">IFERROR(VLOOKUP(C149,'Girdi · Şubeler'!$A:$M,13,FALSE()),0)</f>
        <v>1421.81818181818</v>
      </c>
      <c r="Y149" s="44" t="n">
        <f aca="false">W149*X149</f>
        <v>61387</v>
      </c>
      <c r="Z149" s="43" t="n">
        <f aca="false">IFERROR(VLOOKUP(E149,Backtest!$A:$E,5,FALSE()),0.12)</f>
        <v>0.118016</v>
      </c>
      <c r="AA149" s="30" t="n">
        <f aca="false">Q149*(1+Z149)</f>
        <v>68.643245371968</v>
      </c>
      <c r="AB149" s="30" t="n">
        <f aca="false">Q149*(1-Z149)</f>
        <v>54.151500628032</v>
      </c>
    </row>
    <row r="150" customFormat="false" ht="15" hidden="false" customHeight="false" outlineLevel="0" collapsed="false">
      <c r="A150" s="37" t="s">
        <v>207</v>
      </c>
      <c r="B150" s="37" t="s">
        <v>161</v>
      </c>
      <c r="C150" s="37" t="s">
        <v>130</v>
      </c>
      <c r="D150" s="37" t="s">
        <v>131</v>
      </c>
      <c r="E150" s="37" t="s">
        <v>69</v>
      </c>
      <c r="F150" s="37" t="s">
        <v>127</v>
      </c>
      <c r="G150" s="38" t="n">
        <v>42.1</v>
      </c>
      <c r="H150" s="39" t="n">
        <v>1</v>
      </c>
      <c r="I150" s="39" t="n">
        <v>1</v>
      </c>
      <c r="J150" s="39" t="n">
        <v>1.03</v>
      </c>
      <c r="K150" s="39" t="n">
        <v>1.06</v>
      </c>
      <c r="L150" s="39" t="n">
        <v>1</v>
      </c>
      <c r="M150" s="39" t="n">
        <v>1.15</v>
      </c>
      <c r="N150" s="39" t="n">
        <v>1</v>
      </c>
      <c r="O150" s="39" t="n">
        <v>1</v>
      </c>
      <c r="P150" s="39" t="n">
        <v>1</v>
      </c>
      <c r="Q150" s="30" t="n">
        <f aca="false">G150*H150*I150*J150*K150*L150*M150*N150*O150</f>
        <v>52.859497</v>
      </c>
      <c r="R150" s="42" t="n">
        <v>55</v>
      </c>
      <c r="S150" s="30" t="n">
        <f aca="false">R150*P150</f>
        <v>55</v>
      </c>
      <c r="T150" s="34" t="n">
        <f aca="false">IFERROR(Q150/S150,0)</f>
        <v>0.961081763636364</v>
      </c>
      <c r="U150" s="30" t="n">
        <f aca="false">MAX(0,Q150-S150)</f>
        <v>0</v>
      </c>
      <c r="V150" s="43" t="n">
        <f aca="false">IFERROR(VLOOKUP(C150,'Girdi · Şubeler'!$A:$N,14,FALSE()),0.79)</f>
        <v>0.785</v>
      </c>
      <c r="W150" s="30" t="n">
        <f aca="false">MIN(Q150,S150)*V150</f>
        <v>41.494705145</v>
      </c>
      <c r="X150" s="26" t="n">
        <f aca="false">IFERROR(VLOOKUP(C150,'Girdi · Şubeler'!$A:$M,13,FALSE()),0)</f>
        <v>1421.81818181818</v>
      </c>
      <c r="Y150" s="44" t="n">
        <f aca="false">W150*X150</f>
        <v>58997.9262243455</v>
      </c>
      <c r="Z150" s="43" t="n">
        <f aca="false">IFERROR(VLOOKUP(E150,Backtest!$A:$E,5,FALSE()),0.12)</f>
        <v>0.118016</v>
      </c>
      <c r="AA150" s="30" t="n">
        <f aca="false">Q150*(1+Z150)</f>
        <v>59.097763397952</v>
      </c>
      <c r="AB150" s="30" t="n">
        <f aca="false">Q150*(1-Z150)</f>
        <v>46.621230602048</v>
      </c>
    </row>
    <row r="151" customFormat="false" ht="15" hidden="false" customHeight="false" outlineLevel="0" collapsed="false">
      <c r="A151" s="37" t="s">
        <v>228</v>
      </c>
      <c r="B151" s="37" t="s">
        <v>149</v>
      </c>
      <c r="C151" s="37" t="s">
        <v>130</v>
      </c>
      <c r="D151" s="37" t="s">
        <v>131</v>
      </c>
      <c r="E151" s="37" t="s">
        <v>69</v>
      </c>
      <c r="F151" s="37" t="s">
        <v>127</v>
      </c>
      <c r="G151" s="38" t="n">
        <v>35.2</v>
      </c>
      <c r="H151" s="39" t="n">
        <v>1</v>
      </c>
      <c r="I151" s="39" t="n">
        <v>1</v>
      </c>
      <c r="J151" s="39" t="n">
        <v>1.03</v>
      </c>
      <c r="K151" s="39" t="n">
        <v>1.06</v>
      </c>
      <c r="L151" s="39" t="n">
        <v>1</v>
      </c>
      <c r="M151" s="39" t="n">
        <v>1.15</v>
      </c>
      <c r="N151" s="39" t="n">
        <v>1</v>
      </c>
      <c r="O151" s="39" t="n">
        <v>1</v>
      </c>
      <c r="P151" s="39" t="n">
        <v>1</v>
      </c>
      <c r="Q151" s="30" t="n">
        <f aca="false">G151*H151*I151*J151*K151*L151*M151*N151*O151</f>
        <v>44.196064</v>
      </c>
      <c r="R151" s="42" t="n">
        <v>55</v>
      </c>
      <c r="S151" s="30" t="n">
        <f aca="false">R151*P151</f>
        <v>55</v>
      </c>
      <c r="T151" s="34" t="n">
        <f aca="false">IFERROR(Q151/S151,0)</f>
        <v>0.8035648</v>
      </c>
      <c r="U151" s="30" t="n">
        <f aca="false">MAX(0,Q151-S151)</f>
        <v>0</v>
      </c>
      <c r="V151" s="43" t="n">
        <f aca="false">IFERROR(VLOOKUP(C151,'Girdi · Şubeler'!$A:$N,14,FALSE()),0.79)</f>
        <v>0.785</v>
      </c>
      <c r="W151" s="30" t="n">
        <f aca="false">MIN(Q151,S151)*V151</f>
        <v>34.69391024</v>
      </c>
      <c r="X151" s="26" t="n">
        <f aca="false">IFERROR(VLOOKUP(C151,'Girdi · Şubeler'!$A:$M,13,FALSE()),0)</f>
        <v>1421.81818181818</v>
      </c>
      <c r="Y151" s="44" t="n">
        <f aca="false">W151*X151</f>
        <v>49328.4323776</v>
      </c>
      <c r="Z151" s="43" t="n">
        <f aca="false">IFERROR(VLOOKUP(E151,Backtest!$A:$E,5,FALSE()),0.12)</f>
        <v>0.118016</v>
      </c>
      <c r="AA151" s="30" t="n">
        <f aca="false">Q151*(1+Z151)</f>
        <v>49.411906689024</v>
      </c>
      <c r="AB151" s="30" t="n">
        <f aca="false">Q151*(1-Z151)</f>
        <v>38.980221310976</v>
      </c>
    </row>
    <row r="152" customFormat="false" ht="15" hidden="false" customHeight="false" outlineLevel="0" collapsed="false">
      <c r="A152" s="37" t="s">
        <v>193</v>
      </c>
      <c r="B152" s="37" t="s">
        <v>151</v>
      </c>
      <c r="C152" s="37" t="s">
        <v>132</v>
      </c>
      <c r="D152" s="37" t="s">
        <v>133</v>
      </c>
      <c r="E152" s="37" t="s">
        <v>68</v>
      </c>
      <c r="F152" s="37" t="s">
        <v>134</v>
      </c>
      <c r="G152" s="38" t="n">
        <v>84.7</v>
      </c>
      <c r="H152" s="39" t="n">
        <v>1</v>
      </c>
      <c r="I152" s="39" t="n">
        <v>0.983</v>
      </c>
      <c r="J152" s="39" t="n">
        <v>1</v>
      </c>
      <c r="K152" s="39" t="n">
        <v>1.06</v>
      </c>
      <c r="L152" s="39" t="n">
        <v>1</v>
      </c>
      <c r="M152" s="39" t="n">
        <v>1.15</v>
      </c>
      <c r="N152" s="39" t="n">
        <v>1.043</v>
      </c>
      <c r="O152" s="39" t="n">
        <v>1</v>
      </c>
      <c r="P152" s="39" t="n">
        <v>0.97</v>
      </c>
      <c r="Q152" s="30" t="n">
        <f aca="false">G152*H152*I152*J152*K152*L152*M152*N152*O152</f>
        <v>105.8583065617</v>
      </c>
      <c r="R152" s="42" t="n">
        <v>123</v>
      </c>
      <c r="S152" s="30" t="n">
        <f aca="false">R152*P152</f>
        <v>119.31</v>
      </c>
      <c r="T152" s="34" t="n">
        <f aca="false">IFERROR(Q152/S152,0)</f>
        <v>0.887254266714441</v>
      </c>
      <c r="U152" s="30" t="n">
        <f aca="false">MAX(0,Q152-S152)</f>
        <v>0</v>
      </c>
      <c r="V152" s="43" t="n">
        <f aca="false">IFERROR(VLOOKUP(C152,'Girdi · Şubeler'!$A:$N,14,FALSE()),0.79)</f>
        <v>0.797</v>
      </c>
      <c r="W152" s="30" t="n">
        <f aca="false">MIN(Q152,S152)*V152</f>
        <v>84.3690703296749</v>
      </c>
      <c r="X152" s="26" t="n">
        <f aca="false">IFERROR(VLOOKUP(C152,'Girdi · Şubeler'!$A:$M,13,FALSE()),0)</f>
        <v>1360.9756097561</v>
      </c>
      <c r="Y152" s="44" t="n">
        <f aca="false">W152*X152</f>
        <v>114824.246936484</v>
      </c>
      <c r="Z152" s="43" t="n">
        <f aca="false">IFERROR(VLOOKUP(E152,Backtest!$A:$E,5,FALSE()),0.12)</f>
        <v>0.119296</v>
      </c>
      <c r="AA152" s="30" t="n">
        <f aca="false">Q152*(1+Z152)</f>
        <v>118.486779101285</v>
      </c>
      <c r="AB152" s="30" t="n">
        <f aca="false">Q152*(1-Z152)</f>
        <v>93.2298340221154</v>
      </c>
    </row>
    <row r="153" customFormat="false" ht="15" hidden="false" customHeight="false" outlineLevel="0" collapsed="false">
      <c r="A153" s="37" t="s">
        <v>195</v>
      </c>
      <c r="B153" s="37" t="s">
        <v>153</v>
      </c>
      <c r="C153" s="37" t="s">
        <v>132</v>
      </c>
      <c r="D153" s="37" t="s">
        <v>133</v>
      </c>
      <c r="E153" s="37" t="s">
        <v>68</v>
      </c>
      <c r="F153" s="37" t="s">
        <v>134</v>
      </c>
      <c r="G153" s="38" t="n">
        <v>84.8</v>
      </c>
      <c r="H153" s="39" t="n">
        <v>1.171</v>
      </c>
      <c r="I153" s="39" t="n">
        <v>1</v>
      </c>
      <c r="J153" s="39" t="n">
        <v>1</v>
      </c>
      <c r="K153" s="39" t="n">
        <v>1.06</v>
      </c>
      <c r="L153" s="39" t="n">
        <v>1</v>
      </c>
      <c r="M153" s="39" t="n">
        <v>1.15</v>
      </c>
      <c r="N153" s="39" t="n">
        <v>1.043</v>
      </c>
      <c r="O153" s="39" t="n">
        <v>1</v>
      </c>
      <c r="P153" s="39" t="n">
        <v>0.97</v>
      </c>
      <c r="Q153" s="30" t="n">
        <f aca="false">G153*H153*I153*J153*K153*L153*M153*N153*O153</f>
        <v>126.2527252336</v>
      </c>
      <c r="R153" s="42" t="n">
        <v>123</v>
      </c>
      <c r="S153" s="30" t="n">
        <f aca="false">R153*P153</f>
        <v>119.31</v>
      </c>
      <c r="T153" s="34" t="n">
        <f aca="false">IFERROR(Q153/S153,0)</f>
        <v>1.05819063979214</v>
      </c>
      <c r="U153" s="30" t="n">
        <f aca="false">MAX(0,Q153-S153)</f>
        <v>6.94272523359997</v>
      </c>
      <c r="V153" s="43" t="n">
        <f aca="false">IFERROR(VLOOKUP(C153,'Girdi · Şubeler'!$A:$N,14,FALSE()),0.79)</f>
        <v>0.797</v>
      </c>
      <c r="W153" s="30" t="n">
        <f aca="false">MIN(Q153,S153)*V153</f>
        <v>95.09007</v>
      </c>
      <c r="X153" s="26" t="n">
        <f aca="false">IFERROR(VLOOKUP(C153,'Girdi · Şubeler'!$A:$M,13,FALSE()),0)</f>
        <v>1360.9756097561</v>
      </c>
      <c r="Y153" s="44" t="n">
        <f aca="false">W153*X153</f>
        <v>129415.266</v>
      </c>
      <c r="Z153" s="43" t="n">
        <f aca="false">IFERROR(VLOOKUP(E153,Backtest!$A:$E,5,FALSE()),0.12)</f>
        <v>0.119296</v>
      </c>
      <c r="AA153" s="30" t="n">
        <f aca="false">Q153*(1+Z153)</f>
        <v>141.314170343068</v>
      </c>
      <c r="AB153" s="30" t="n">
        <f aca="false">Q153*(1-Z153)</f>
        <v>111.191280124132</v>
      </c>
    </row>
    <row r="154" customFormat="false" ht="15" hidden="false" customHeight="false" outlineLevel="0" collapsed="false">
      <c r="A154" s="37" t="s">
        <v>198</v>
      </c>
      <c r="B154" s="37" t="s">
        <v>155</v>
      </c>
      <c r="C154" s="37" t="s">
        <v>132</v>
      </c>
      <c r="D154" s="37" t="s">
        <v>133</v>
      </c>
      <c r="E154" s="37" t="s">
        <v>68</v>
      </c>
      <c r="F154" s="37" t="s">
        <v>134</v>
      </c>
      <c r="G154" s="38" t="n">
        <v>84.4</v>
      </c>
      <c r="H154" s="39" t="n">
        <v>1</v>
      </c>
      <c r="I154" s="39" t="n">
        <v>1</v>
      </c>
      <c r="J154" s="39" t="n">
        <v>1</v>
      </c>
      <c r="K154" s="39" t="n">
        <v>1</v>
      </c>
      <c r="L154" s="39" t="n">
        <v>1</v>
      </c>
      <c r="M154" s="39" t="n">
        <v>1.15</v>
      </c>
      <c r="N154" s="39" t="n">
        <v>1.043</v>
      </c>
      <c r="O154" s="39" t="n">
        <v>1</v>
      </c>
      <c r="P154" s="39" t="n">
        <v>1</v>
      </c>
      <c r="Q154" s="30" t="n">
        <f aca="false">G154*H154*I154*J154*K154*L154*M154*N154*O154</f>
        <v>101.23358</v>
      </c>
      <c r="R154" s="42" t="n">
        <v>123</v>
      </c>
      <c r="S154" s="30" t="n">
        <f aca="false">R154*P154</f>
        <v>123</v>
      </c>
      <c r="T154" s="34" t="n">
        <f aca="false">IFERROR(Q154/S154,0)</f>
        <v>0.823037235772358</v>
      </c>
      <c r="U154" s="30" t="n">
        <f aca="false">MAX(0,Q154-S154)</f>
        <v>0</v>
      </c>
      <c r="V154" s="43" t="n">
        <f aca="false">IFERROR(VLOOKUP(C154,'Girdi · Şubeler'!$A:$N,14,FALSE()),0.79)</f>
        <v>0.797</v>
      </c>
      <c r="W154" s="30" t="n">
        <f aca="false">MIN(Q154,S154)*V154</f>
        <v>80.68316326</v>
      </c>
      <c r="X154" s="26" t="n">
        <f aca="false">IFERROR(VLOOKUP(C154,'Girdi · Şubeler'!$A:$M,13,FALSE()),0)</f>
        <v>1360.9756097561</v>
      </c>
      <c r="Y154" s="44" t="n">
        <f aca="false">W154*X154</f>
        <v>109807.817314829</v>
      </c>
      <c r="Z154" s="43" t="n">
        <f aca="false">IFERROR(VLOOKUP(E154,Backtest!$A:$E,5,FALSE()),0.12)</f>
        <v>0.119296</v>
      </c>
      <c r="AA154" s="30" t="n">
        <f aca="false">Q154*(1+Z154)</f>
        <v>113.31034115968</v>
      </c>
      <c r="AB154" s="30" t="n">
        <f aca="false">Q154*(1-Z154)</f>
        <v>89.15681884032</v>
      </c>
    </row>
    <row r="155" customFormat="false" ht="15" hidden="false" customHeight="false" outlineLevel="0" collapsed="false">
      <c r="A155" s="37" t="s">
        <v>201</v>
      </c>
      <c r="B155" s="37" t="s">
        <v>157</v>
      </c>
      <c r="C155" s="37" t="s">
        <v>132</v>
      </c>
      <c r="D155" s="37" t="s">
        <v>133</v>
      </c>
      <c r="E155" s="37" t="s">
        <v>68</v>
      </c>
      <c r="F155" s="37" t="s">
        <v>134</v>
      </c>
      <c r="G155" s="38" t="n">
        <v>114.8</v>
      </c>
      <c r="H155" s="39" t="n">
        <v>1</v>
      </c>
      <c r="I155" s="39" t="n">
        <v>1</v>
      </c>
      <c r="J155" s="39" t="n">
        <v>1</v>
      </c>
      <c r="K155" s="39" t="n">
        <v>1</v>
      </c>
      <c r="L155" s="39" t="n">
        <v>1</v>
      </c>
      <c r="M155" s="39" t="n">
        <v>1.15</v>
      </c>
      <c r="N155" s="39" t="n">
        <v>1.043</v>
      </c>
      <c r="O155" s="39" t="n">
        <v>1</v>
      </c>
      <c r="P155" s="39" t="n">
        <v>1</v>
      </c>
      <c r="Q155" s="30" t="n">
        <f aca="false">G155*H155*I155*J155*K155*L155*M155*N155*O155</f>
        <v>137.69686</v>
      </c>
      <c r="R155" s="42" t="n">
        <v>123</v>
      </c>
      <c r="S155" s="30" t="n">
        <f aca="false">R155*P155</f>
        <v>123</v>
      </c>
      <c r="T155" s="34" t="n">
        <f aca="false">IFERROR(Q155/S155,0)</f>
        <v>1.11948666666667</v>
      </c>
      <c r="U155" s="30" t="n">
        <f aca="false">MAX(0,Q155-S155)</f>
        <v>14.69686</v>
      </c>
      <c r="V155" s="43" t="n">
        <f aca="false">IFERROR(VLOOKUP(C155,'Girdi · Şubeler'!$A:$N,14,FALSE()),0.79)</f>
        <v>0.797</v>
      </c>
      <c r="W155" s="30" t="n">
        <f aca="false">MIN(Q155,S155)*V155</f>
        <v>98.031</v>
      </c>
      <c r="X155" s="26" t="n">
        <f aca="false">IFERROR(VLOOKUP(C155,'Girdi · Şubeler'!$A:$M,13,FALSE()),0)</f>
        <v>1360.9756097561</v>
      </c>
      <c r="Y155" s="44" t="n">
        <f aca="false">W155*X155</f>
        <v>133417.8</v>
      </c>
      <c r="Z155" s="43" t="n">
        <f aca="false">IFERROR(VLOOKUP(E155,Backtest!$A:$E,5,FALSE()),0.12)</f>
        <v>0.119296</v>
      </c>
      <c r="AA155" s="30" t="n">
        <f aca="false">Q155*(1+Z155)</f>
        <v>154.12354461056</v>
      </c>
      <c r="AB155" s="30" t="n">
        <f aca="false">Q155*(1-Z155)</f>
        <v>121.27017538944</v>
      </c>
    </row>
    <row r="156" customFormat="false" ht="15" hidden="false" customHeight="false" outlineLevel="0" collapsed="false">
      <c r="A156" s="37" t="s">
        <v>204</v>
      </c>
      <c r="B156" s="37" t="s">
        <v>159</v>
      </c>
      <c r="C156" s="37" t="s">
        <v>132</v>
      </c>
      <c r="D156" s="37" t="s">
        <v>133</v>
      </c>
      <c r="E156" s="37" t="s">
        <v>68</v>
      </c>
      <c r="F156" s="37" t="s">
        <v>134</v>
      </c>
      <c r="G156" s="38" t="n">
        <v>113.6</v>
      </c>
      <c r="H156" s="39" t="n">
        <v>1</v>
      </c>
      <c r="I156" s="39" t="n">
        <v>1</v>
      </c>
      <c r="J156" s="39" t="n">
        <v>1</v>
      </c>
      <c r="K156" s="39" t="n">
        <v>1</v>
      </c>
      <c r="L156" s="39" t="n">
        <v>1</v>
      </c>
      <c r="M156" s="39" t="n">
        <v>1.15</v>
      </c>
      <c r="N156" s="39" t="n">
        <v>1.043</v>
      </c>
      <c r="O156" s="39" t="n">
        <v>1</v>
      </c>
      <c r="P156" s="39" t="n">
        <v>1</v>
      </c>
      <c r="Q156" s="30" t="n">
        <f aca="false">G156*H156*I156*J156*K156*L156*M156*N156*O156</f>
        <v>136.25752</v>
      </c>
      <c r="R156" s="42" t="n">
        <v>123</v>
      </c>
      <c r="S156" s="30" t="n">
        <f aca="false">R156*P156</f>
        <v>123</v>
      </c>
      <c r="T156" s="34" t="n">
        <f aca="false">IFERROR(Q156/S156,0)</f>
        <v>1.10778471544715</v>
      </c>
      <c r="U156" s="30" t="n">
        <f aca="false">MAX(0,Q156-S156)</f>
        <v>13.25752</v>
      </c>
      <c r="V156" s="43" t="n">
        <f aca="false">IFERROR(VLOOKUP(C156,'Girdi · Şubeler'!$A:$N,14,FALSE()),0.79)</f>
        <v>0.797</v>
      </c>
      <c r="W156" s="30" t="n">
        <f aca="false">MIN(Q156,S156)*V156</f>
        <v>98.031</v>
      </c>
      <c r="X156" s="26" t="n">
        <f aca="false">IFERROR(VLOOKUP(C156,'Girdi · Şubeler'!$A:$M,13,FALSE()),0)</f>
        <v>1360.9756097561</v>
      </c>
      <c r="Y156" s="44" t="n">
        <f aca="false">W156*X156</f>
        <v>133417.8</v>
      </c>
      <c r="Z156" s="43" t="n">
        <f aca="false">IFERROR(VLOOKUP(E156,Backtest!$A:$E,5,FALSE()),0.12)</f>
        <v>0.119296</v>
      </c>
      <c r="AA156" s="30" t="n">
        <f aca="false">Q156*(1+Z156)</f>
        <v>152.51249710592</v>
      </c>
      <c r="AB156" s="30" t="n">
        <f aca="false">Q156*(1-Z156)</f>
        <v>120.00254289408</v>
      </c>
    </row>
    <row r="157" customFormat="false" ht="15" hidden="false" customHeight="false" outlineLevel="0" collapsed="false">
      <c r="A157" s="37" t="s">
        <v>207</v>
      </c>
      <c r="B157" s="37" t="s">
        <v>161</v>
      </c>
      <c r="C157" s="37" t="s">
        <v>132</v>
      </c>
      <c r="D157" s="37" t="s">
        <v>133</v>
      </c>
      <c r="E157" s="37" t="s">
        <v>68</v>
      </c>
      <c r="F157" s="37" t="s">
        <v>134</v>
      </c>
      <c r="G157" s="38" t="n">
        <v>99.4</v>
      </c>
      <c r="H157" s="39" t="n">
        <v>1</v>
      </c>
      <c r="I157" s="39" t="n">
        <v>1</v>
      </c>
      <c r="J157" s="39" t="n">
        <v>1</v>
      </c>
      <c r="K157" s="39" t="n">
        <v>1.06</v>
      </c>
      <c r="L157" s="39" t="n">
        <v>1</v>
      </c>
      <c r="M157" s="39" t="n">
        <v>1.15</v>
      </c>
      <c r="N157" s="39" t="n">
        <v>1.043</v>
      </c>
      <c r="O157" s="39" t="n">
        <v>1</v>
      </c>
      <c r="P157" s="39" t="n">
        <v>1</v>
      </c>
      <c r="Q157" s="30" t="n">
        <f aca="false">G157*H157*I157*J157*K157*L157*M157*N157*O157</f>
        <v>126.3788498</v>
      </c>
      <c r="R157" s="42" t="n">
        <v>123</v>
      </c>
      <c r="S157" s="30" t="n">
        <f aca="false">R157*P157</f>
        <v>123</v>
      </c>
      <c r="T157" s="34" t="n">
        <f aca="false">IFERROR(Q157/S157,0)</f>
        <v>1.02747032357724</v>
      </c>
      <c r="U157" s="30" t="n">
        <f aca="false">MAX(0,Q157-S157)</f>
        <v>3.37884979999998</v>
      </c>
      <c r="V157" s="43" t="n">
        <f aca="false">IFERROR(VLOOKUP(C157,'Girdi · Şubeler'!$A:$N,14,FALSE()),0.79)</f>
        <v>0.797</v>
      </c>
      <c r="W157" s="30" t="n">
        <f aca="false">MIN(Q157,S157)*V157</f>
        <v>98.031</v>
      </c>
      <c r="X157" s="26" t="n">
        <f aca="false">IFERROR(VLOOKUP(C157,'Girdi · Şubeler'!$A:$M,13,FALSE()),0)</f>
        <v>1360.9756097561</v>
      </c>
      <c r="Y157" s="44" t="n">
        <f aca="false">W157*X157</f>
        <v>133417.8</v>
      </c>
      <c r="Z157" s="43" t="n">
        <f aca="false">IFERROR(VLOOKUP(E157,Backtest!$A:$E,5,FALSE()),0.12)</f>
        <v>0.119296</v>
      </c>
      <c r="AA157" s="30" t="n">
        <f aca="false">Q157*(1+Z157)</f>
        <v>141.455341065741</v>
      </c>
      <c r="AB157" s="30" t="n">
        <f aca="false">Q157*(1-Z157)</f>
        <v>111.302358534259</v>
      </c>
    </row>
    <row r="158" customFormat="false" ht="15" hidden="false" customHeight="false" outlineLevel="0" collapsed="false">
      <c r="A158" s="37" t="s">
        <v>228</v>
      </c>
      <c r="B158" s="37" t="s">
        <v>149</v>
      </c>
      <c r="C158" s="37" t="s">
        <v>132</v>
      </c>
      <c r="D158" s="37" t="s">
        <v>133</v>
      </c>
      <c r="E158" s="37" t="s">
        <v>68</v>
      </c>
      <c r="F158" s="37" t="s">
        <v>134</v>
      </c>
      <c r="G158" s="38" t="n">
        <v>84.5</v>
      </c>
      <c r="H158" s="39" t="n">
        <v>1</v>
      </c>
      <c r="I158" s="39" t="n">
        <v>1</v>
      </c>
      <c r="J158" s="39" t="n">
        <v>1</v>
      </c>
      <c r="K158" s="39" t="n">
        <v>1.06</v>
      </c>
      <c r="L158" s="39" t="n">
        <v>1</v>
      </c>
      <c r="M158" s="39" t="n">
        <v>1.15</v>
      </c>
      <c r="N158" s="39" t="n">
        <v>1.043</v>
      </c>
      <c r="O158" s="39" t="n">
        <v>1</v>
      </c>
      <c r="P158" s="39" t="n">
        <v>1</v>
      </c>
      <c r="Q158" s="30" t="n">
        <f aca="false">G158*H158*I158*J158*K158*L158*M158*N158*O158</f>
        <v>107.4347365</v>
      </c>
      <c r="R158" s="42" t="n">
        <v>123</v>
      </c>
      <c r="S158" s="30" t="n">
        <f aca="false">R158*P158</f>
        <v>123</v>
      </c>
      <c r="T158" s="34" t="n">
        <f aca="false">IFERROR(Q158/S158,0)</f>
        <v>0.873453142276423</v>
      </c>
      <c r="U158" s="30" t="n">
        <f aca="false">MAX(0,Q158-S158)</f>
        <v>0</v>
      </c>
      <c r="V158" s="43" t="n">
        <f aca="false">IFERROR(VLOOKUP(C158,'Girdi · Şubeler'!$A:$N,14,FALSE()),0.79)</f>
        <v>0.797</v>
      </c>
      <c r="W158" s="30" t="n">
        <f aca="false">MIN(Q158,S158)*V158</f>
        <v>85.6254849905</v>
      </c>
      <c r="X158" s="26" t="n">
        <f aca="false">IFERROR(VLOOKUP(C158,'Girdi · Şubeler'!$A:$M,13,FALSE()),0)</f>
        <v>1360.9756097561</v>
      </c>
      <c r="Y158" s="44" t="n">
        <f aca="false">W158*X158</f>
        <v>116534.196645607</v>
      </c>
      <c r="Z158" s="43" t="n">
        <f aca="false">IFERROR(VLOOKUP(E158,Backtest!$A:$E,5,FALSE()),0.12)</f>
        <v>0.119296</v>
      </c>
      <c r="AA158" s="30" t="n">
        <f aca="false">Q158*(1+Z158)</f>
        <v>120.251270825504</v>
      </c>
      <c r="AB158" s="30" t="n">
        <f aca="false">Q158*(1-Z158)</f>
        <v>94.618202174496</v>
      </c>
    </row>
    <row r="159" customFormat="false" ht="15" hidden="false" customHeight="false" outlineLevel="0" collapsed="false">
      <c r="A159" s="37" t="s">
        <v>193</v>
      </c>
      <c r="B159" s="37" t="s">
        <v>151</v>
      </c>
      <c r="C159" s="37" t="s">
        <v>135</v>
      </c>
      <c r="D159" s="37" t="s">
        <v>136</v>
      </c>
      <c r="E159" s="37" t="s">
        <v>69</v>
      </c>
      <c r="F159" s="37" t="s">
        <v>134</v>
      </c>
      <c r="G159" s="38" t="n">
        <v>35.9</v>
      </c>
      <c r="H159" s="39" t="n">
        <v>1</v>
      </c>
      <c r="I159" s="39" t="n">
        <v>0.992</v>
      </c>
      <c r="J159" s="39" t="n">
        <v>1</v>
      </c>
      <c r="K159" s="39" t="n">
        <v>1.06</v>
      </c>
      <c r="L159" s="39" t="n">
        <v>1</v>
      </c>
      <c r="M159" s="39" t="n">
        <v>1.15</v>
      </c>
      <c r="N159" s="39" t="n">
        <v>1</v>
      </c>
      <c r="O159" s="39" t="n">
        <v>1</v>
      </c>
      <c r="P159" s="39" t="n">
        <v>0.97</v>
      </c>
      <c r="Q159" s="30" t="n">
        <f aca="false">G159*H159*I159*J159*K159*L159*M159*N159*O159</f>
        <v>43.4120032</v>
      </c>
      <c r="R159" s="42" t="n">
        <v>92</v>
      </c>
      <c r="S159" s="30" t="n">
        <f aca="false">R159*P159</f>
        <v>89.24</v>
      </c>
      <c r="T159" s="34" t="n">
        <f aca="false">IFERROR(Q159/S159,0)</f>
        <v>0.486463505154639</v>
      </c>
      <c r="U159" s="30" t="n">
        <f aca="false">MAX(0,Q159-S159)</f>
        <v>0</v>
      </c>
      <c r="V159" s="43" t="n">
        <f aca="false">IFERROR(VLOOKUP(C159,'Girdi · Şubeler'!$A:$N,14,FALSE()),0.79)</f>
        <v>0.789</v>
      </c>
      <c r="W159" s="30" t="n">
        <f aca="false">MIN(Q159,S159)*V159</f>
        <v>34.2520705248</v>
      </c>
      <c r="X159" s="26" t="n">
        <f aca="false">IFERROR(VLOOKUP(C159,'Girdi · Şubeler'!$A:$M,13,FALSE()),0)</f>
        <v>1411.95652173913</v>
      </c>
      <c r="Y159" s="44" t="n">
        <f aca="false">W159*X159</f>
        <v>48362.43436056</v>
      </c>
      <c r="Z159" s="43" t="n">
        <f aca="false">IFERROR(VLOOKUP(E159,Backtest!$A:$E,5,FALSE()),0.12)</f>
        <v>0.118016</v>
      </c>
      <c r="AA159" s="30" t="n">
        <f aca="false">Q159*(1+Z159)</f>
        <v>48.5353141696512</v>
      </c>
      <c r="AB159" s="30" t="n">
        <f aca="false">Q159*(1-Z159)</f>
        <v>38.2886922303488</v>
      </c>
    </row>
    <row r="160" customFormat="false" ht="15" hidden="false" customHeight="false" outlineLevel="0" collapsed="false">
      <c r="A160" s="37" t="s">
        <v>195</v>
      </c>
      <c r="B160" s="37" t="s">
        <v>153</v>
      </c>
      <c r="C160" s="37" t="s">
        <v>135</v>
      </c>
      <c r="D160" s="37" t="s">
        <v>136</v>
      </c>
      <c r="E160" s="37" t="s">
        <v>69</v>
      </c>
      <c r="F160" s="37" t="s">
        <v>134</v>
      </c>
      <c r="G160" s="38" t="n">
        <v>36</v>
      </c>
      <c r="H160" s="39" t="n">
        <v>1.152</v>
      </c>
      <c r="I160" s="39" t="n">
        <v>1</v>
      </c>
      <c r="J160" s="39" t="n">
        <v>1</v>
      </c>
      <c r="K160" s="39" t="n">
        <v>1.06</v>
      </c>
      <c r="L160" s="39" t="n">
        <v>1</v>
      </c>
      <c r="M160" s="39" t="n">
        <v>1.15</v>
      </c>
      <c r="N160" s="39" t="n">
        <v>1</v>
      </c>
      <c r="O160" s="39" t="n">
        <v>1</v>
      </c>
      <c r="P160" s="39" t="n">
        <v>0.97</v>
      </c>
      <c r="Q160" s="30" t="n">
        <f aca="false">G160*H160*I160*J160*K160*L160*M160*N160*O160</f>
        <v>50.554368</v>
      </c>
      <c r="R160" s="42" t="n">
        <v>92</v>
      </c>
      <c r="S160" s="30" t="n">
        <f aca="false">R160*P160</f>
        <v>89.24</v>
      </c>
      <c r="T160" s="34" t="n">
        <f aca="false">IFERROR(Q160/S160,0)</f>
        <v>0.566498969072165</v>
      </c>
      <c r="U160" s="30" t="n">
        <f aca="false">MAX(0,Q160-S160)</f>
        <v>0</v>
      </c>
      <c r="V160" s="43" t="n">
        <f aca="false">IFERROR(VLOOKUP(C160,'Girdi · Şubeler'!$A:$N,14,FALSE()),0.79)</f>
        <v>0.789</v>
      </c>
      <c r="W160" s="30" t="n">
        <f aca="false">MIN(Q160,S160)*V160</f>
        <v>39.887396352</v>
      </c>
      <c r="X160" s="26" t="n">
        <f aca="false">IFERROR(VLOOKUP(C160,'Girdi · Şubeler'!$A:$M,13,FALSE()),0)</f>
        <v>1411.95652173913</v>
      </c>
      <c r="Y160" s="44" t="n">
        <f aca="false">W160*X160</f>
        <v>56319.2694144</v>
      </c>
      <c r="Z160" s="43" t="n">
        <f aca="false">IFERROR(VLOOKUP(E160,Backtest!$A:$E,5,FALSE()),0.12)</f>
        <v>0.118016</v>
      </c>
      <c r="AA160" s="30" t="n">
        <f aca="false">Q160*(1+Z160)</f>
        <v>56.520592293888</v>
      </c>
      <c r="AB160" s="30" t="n">
        <f aca="false">Q160*(1-Z160)</f>
        <v>44.588143706112</v>
      </c>
    </row>
    <row r="161" customFormat="false" ht="15" hidden="false" customHeight="false" outlineLevel="0" collapsed="false">
      <c r="A161" s="37" t="s">
        <v>198</v>
      </c>
      <c r="B161" s="37" t="s">
        <v>155</v>
      </c>
      <c r="C161" s="37" t="s">
        <v>135</v>
      </c>
      <c r="D161" s="37" t="s">
        <v>136</v>
      </c>
      <c r="E161" s="37" t="s">
        <v>69</v>
      </c>
      <c r="F161" s="37" t="s">
        <v>134</v>
      </c>
      <c r="G161" s="38" t="n">
        <v>35.6</v>
      </c>
      <c r="H161" s="39" t="n">
        <v>1</v>
      </c>
      <c r="I161" s="39" t="n">
        <v>1</v>
      </c>
      <c r="J161" s="39" t="n">
        <v>1</v>
      </c>
      <c r="K161" s="39" t="n">
        <v>1</v>
      </c>
      <c r="L161" s="39" t="n">
        <v>1</v>
      </c>
      <c r="M161" s="39" t="n">
        <v>1.15</v>
      </c>
      <c r="N161" s="39" t="n">
        <v>1</v>
      </c>
      <c r="O161" s="39" t="n">
        <v>1</v>
      </c>
      <c r="P161" s="39" t="n">
        <v>1</v>
      </c>
      <c r="Q161" s="30" t="n">
        <f aca="false">G161*H161*I161*J161*K161*L161*M161*N161*O161</f>
        <v>40.94</v>
      </c>
      <c r="R161" s="42" t="n">
        <v>92</v>
      </c>
      <c r="S161" s="30" t="n">
        <f aca="false">R161*P161</f>
        <v>92</v>
      </c>
      <c r="T161" s="34" t="n">
        <f aca="false">IFERROR(Q161/S161,0)</f>
        <v>0.445</v>
      </c>
      <c r="U161" s="30" t="n">
        <f aca="false">MAX(0,Q161-S161)</f>
        <v>0</v>
      </c>
      <c r="V161" s="43" t="n">
        <f aca="false">IFERROR(VLOOKUP(C161,'Girdi · Şubeler'!$A:$N,14,FALSE()),0.79)</f>
        <v>0.789</v>
      </c>
      <c r="W161" s="30" t="n">
        <f aca="false">MIN(Q161,S161)*V161</f>
        <v>32.30166</v>
      </c>
      <c r="X161" s="26" t="n">
        <f aca="false">IFERROR(VLOOKUP(C161,'Girdi · Şubeler'!$A:$M,13,FALSE()),0)</f>
        <v>1411.95652173913</v>
      </c>
      <c r="Y161" s="44" t="n">
        <f aca="false">W161*X161</f>
        <v>45608.5395</v>
      </c>
      <c r="Z161" s="43" t="n">
        <f aca="false">IFERROR(VLOOKUP(E161,Backtest!$A:$E,5,FALSE()),0.12)</f>
        <v>0.118016</v>
      </c>
      <c r="AA161" s="30" t="n">
        <f aca="false">Q161*(1+Z161)</f>
        <v>45.77157504</v>
      </c>
      <c r="AB161" s="30" t="n">
        <f aca="false">Q161*(1-Z161)</f>
        <v>36.10842496</v>
      </c>
    </row>
    <row r="162" customFormat="false" ht="15" hidden="false" customHeight="false" outlineLevel="0" collapsed="false">
      <c r="A162" s="37" t="s">
        <v>201</v>
      </c>
      <c r="B162" s="37" t="s">
        <v>157</v>
      </c>
      <c r="C162" s="37" t="s">
        <v>135</v>
      </c>
      <c r="D162" s="37" t="s">
        <v>136</v>
      </c>
      <c r="E162" s="37" t="s">
        <v>69</v>
      </c>
      <c r="F162" s="37" t="s">
        <v>134</v>
      </c>
      <c r="G162" s="38" t="n">
        <v>47.5</v>
      </c>
      <c r="H162" s="39" t="n">
        <v>1</v>
      </c>
      <c r="I162" s="39" t="n">
        <v>1</v>
      </c>
      <c r="J162" s="39" t="n">
        <v>1</v>
      </c>
      <c r="K162" s="39" t="n">
        <v>1</v>
      </c>
      <c r="L162" s="39" t="n">
        <v>1</v>
      </c>
      <c r="M162" s="39" t="n">
        <v>1.15</v>
      </c>
      <c r="N162" s="39" t="n">
        <v>1</v>
      </c>
      <c r="O162" s="39" t="n">
        <v>1</v>
      </c>
      <c r="P162" s="39" t="n">
        <v>1</v>
      </c>
      <c r="Q162" s="30" t="n">
        <f aca="false">G162*H162*I162*J162*K162*L162*M162*N162*O162</f>
        <v>54.625</v>
      </c>
      <c r="R162" s="42" t="n">
        <v>92</v>
      </c>
      <c r="S162" s="30" t="n">
        <f aca="false">R162*P162</f>
        <v>92</v>
      </c>
      <c r="T162" s="34" t="n">
        <f aca="false">IFERROR(Q162/S162,0)</f>
        <v>0.59375</v>
      </c>
      <c r="U162" s="30" t="n">
        <f aca="false">MAX(0,Q162-S162)</f>
        <v>0</v>
      </c>
      <c r="V162" s="43" t="n">
        <f aca="false">IFERROR(VLOOKUP(C162,'Girdi · Şubeler'!$A:$N,14,FALSE()),0.79)</f>
        <v>0.789</v>
      </c>
      <c r="W162" s="30" t="n">
        <f aca="false">MIN(Q162,S162)*V162</f>
        <v>43.099125</v>
      </c>
      <c r="X162" s="26" t="n">
        <f aca="false">IFERROR(VLOOKUP(C162,'Girdi · Şubeler'!$A:$M,13,FALSE()),0)</f>
        <v>1411.95652173913</v>
      </c>
      <c r="Y162" s="44" t="n">
        <f aca="false">W162*X162</f>
        <v>60854.090625</v>
      </c>
      <c r="Z162" s="43" t="n">
        <f aca="false">IFERROR(VLOOKUP(E162,Backtest!$A:$E,5,FALSE()),0.12)</f>
        <v>0.118016</v>
      </c>
      <c r="AA162" s="30" t="n">
        <f aca="false">Q162*(1+Z162)</f>
        <v>61.071624</v>
      </c>
      <c r="AB162" s="30" t="n">
        <f aca="false">Q162*(1-Z162)</f>
        <v>48.178376</v>
      </c>
    </row>
    <row r="163" customFormat="false" ht="15" hidden="false" customHeight="false" outlineLevel="0" collapsed="false">
      <c r="A163" s="37" t="s">
        <v>204</v>
      </c>
      <c r="B163" s="37" t="s">
        <v>159</v>
      </c>
      <c r="C163" s="37" t="s">
        <v>135</v>
      </c>
      <c r="D163" s="37" t="s">
        <v>136</v>
      </c>
      <c r="E163" s="37" t="s">
        <v>69</v>
      </c>
      <c r="F163" s="37" t="s">
        <v>134</v>
      </c>
      <c r="G163" s="38" t="n">
        <v>48.8</v>
      </c>
      <c r="H163" s="39" t="n">
        <v>1</v>
      </c>
      <c r="I163" s="39" t="n">
        <v>1</v>
      </c>
      <c r="J163" s="39" t="n">
        <v>1</v>
      </c>
      <c r="K163" s="39" t="n">
        <v>1</v>
      </c>
      <c r="L163" s="39" t="n">
        <v>1</v>
      </c>
      <c r="M163" s="39" t="n">
        <v>1.15</v>
      </c>
      <c r="N163" s="39" t="n">
        <v>1</v>
      </c>
      <c r="O163" s="39" t="n">
        <v>1</v>
      </c>
      <c r="P163" s="39" t="n">
        <v>1</v>
      </c>
      <c r="Q163" s="30" t="n">
        <f aca="false">G163*H163*I163*J163*K163*L163*M163*N163*O163</f>
        <v>56.12</v>
      </c>
      <c r="R163" s="42" t="n">
        <v>92</v>
      </c>
      <c r="S163" s="30" t="n">
        <f aca="false">R163*P163</f>
        <v>92</v>
      </c>
      <c r="T163" s="34" t="n">
        <f aca="false">IFERROR(Q163/S163,0)</f>
        <v>0.61</v>
      </c>
      <c r="U163" s="30" t="n">
        <f aca="false">MAX(0,Q163-S163)</f>
        <v>0</v>
      </c>
      <c r="V163" s="43" t="n">
        <f aca="false">IFERROR(VLOOKUP(C163,'Girdi · Şubeler'!$A:$N,14,FALSE()),0.79)</f>
        <v>0.789</v>
      </c>
      <c r="W163" s="30" t="n">
        <f aca="false">MIN(Q163,S163)*V163</f>
        <v>44.27868</v>
      </c>
      <c r="X163" s="26" t="n">
        <f aca="false">IFERROR(VLOOKUP(C163,'Girdi · Şubeler'!$A:$M,13,FALSE()),0)</f>
        <v>1411.95652173913</v>
      </c>
      <c r="Y163" s="44" t="n">
        <f aca="false">W163*X163</f>
        <v>62519.571</v>
      </c>
      <c r="Z163" s="43" t="n">
        <f aca="false">IFERROR(VLOOKUP(E163,Backtest!$A:$E,5,FALSE()),0.12)</f>
        <v>0.118016</v>
      </c>
      <c r="AA163" s="30" t="n">
        <f aca="false">Q163*(1+Z163)</f>
        <v>62.74305792</v>
      </c>
      <c r="AB163" s="30" t="n">
        <f aca="false">Q163*(1-Z163)</f>
        <v>49.49694208</v>
      </c>
    </row>
    <row r="164" customFormat="false" ht="15" hidden="false" customHeight="false" outlineLevel="0" collapsed="false">
      <c r="A164" s="37" t="s">
        <v>207</v>
      </c>
      <c r="B164" s="37" t="s">
        <v>161</v>
      </c>
      <c r="C164" s="37" t="s">
        <v>135</v>
      </c>
      <c r="D164" s="37" t="s">
        <v>136</v>
      </c>
      <c r="E164" s="37" t="s">
        <v>69</v>
      </c>
      <c r="F164" s="37" t="s">
        <v>134</v>
      </c>
      <c r="G164" s="38" t="n">
        <v>41.6</v>
      </c>
      <c r="H164" s="39" t="n">
        <v>1</v>
      </c>
      <c r="I164" s="39" t="n">
        <v>1</v>
      </c>
      <c r="J164" s="39" t="n">
        <v>1</v>
      </c>
      <c r="K164" s="39" t="n">
        <v>1.06</v>
      </c>
      <c r="L164" s="39" t="n">
        <v>1</v>
      </c>
      <c r="M164" s="39" t="n">
        <v>1.15</v>
      </c>
      <c r="N164" s="39" t="n">
        <v>1</v>
      </c>
      <c r="O164" s="39" t="n">
        <v>1</v>
      </c>
      <c r="P164" s="39" t="n">
        <v>1</v>
      </c>
      <c r="Q164" s="30" t="n">
        <f aca="false">G164*H164*I164*J164*K164*L164*M164*N164*O164</f>
        <v>50.7104</v>
      </c>
      <c r="R164" s="42" t="n">
        <v>92</v>
      </c>
      <c r="S164" s="30" t="n">
        <f aca="false">R164*P164</f>
        <v>92</v>
      </c>
      <c r="T164" s="34" t="n">
        <f aca="false">IFERROR(Q164/S164,0)</f>
        <v>0.5512</v>
      </c>
      <c r="U164" s="30" t="n">
        <f aca="false">MAX(0,Q164-S164)</f>
        <v>0</v>
      </c>
      <c r="V164" s="43" t="n">
        <f aca="false">IFERROR(VLOOKUP(C164,'Girdi · Şubeler'!$A:$N,14,FALSE()),0.79)</f>
        <v>0.789</v>
      </c>
      <c r="W164" s="30" t="n">
        <f aca="false">MIN(Q164,S164)*V164</f>
        <v>40.0105056</v>
      </c>
      <c r="X164" s="26" t="n">
        <f aca="false">IFERROR(VLOOKUP(C164,'Girdi · Şubeler'!$A:$M,13,FALSE()),0)</f>
        <v>1411.95652173913</v>
      </c>
      <c r="Y164" s="44" t="n">
        <f aca="false">W164*X164</f>
        <v>56493.09432</v>
      </c>
      <c r="Z164" s="43" t="n">
        <f aca="false">IFERROR(VLOOKUP(E164,Backtest!$A:$E,5,FALSE()),0.12)</f>
        <v>0.118016</v>
      </c>
      <c r="AA164" s="30" t="n">
        <f aca="false">Q164*(1+Z164)</f>
        <v>56.6950385664</v>
      </c>
      <c r="AB164" s="30" t="n">
        <f aca="false">Q164*(1-Z164)</f>
        <v>44.7257614336</v>
      </c>
    </row>
    <row r="165" customFormat="false" ht="15" hidden="false" customHeight="false" outlineLevel="0" collapsed="false">
      <c r="A165" s="37" t="s">
        <v>228</v>
      </c>
      <c r="B165" s="37" t="s">
        <v>149</v>
      </c>
      <c r="C165" s="37" t="s">
        <v>135</v>
      </c>
      <c r="D165" s="37" t="s">
        <v>136</v>
      </c>
      <c r="E165" s="37" t="s">
        <v>69</v>
      </c>
      <c r="F165" s="37" t="s">
        <v>134</v>
      </c>
      <c r="G165" s="38" t="n">
        <v>35.2</v>
      </c>
      <c r="H165" s="39" t="n">
        <v>1</v>
      </c>
      <c r="I165" s="39" t="n">
        <v>1</v>
      </c>
      <c r="J165" s="39" t="n">
        <v>1</v>
      </c>
      <c r="K165" s="39" t="n">
        <v>1.06</v>
      </c>
      <c r="L165" s="39" t="n">
        <v>1</v>
      </c>
      <c r="M165" s="39" t="n">
        <v>1.15</v>
      </c>
      <c r="N165" s="39" t="n">
        <v>1</v>
      </c>
      <c r="O165" s="39" t="n">
        <v>1</v>
      </c>
      <c r="P165" s="39" t="n">
        <v>1</v>
      </c>
      <c r="Q165" s="30" t="n">
        <f aca="false">G165*H165*I165*J165*K165*L165*M165*N165*O165</f>
        <v>42.9088</v>
      </c>
      <c r="R165" s="42" t="n">
        <v>92</v>
      </c>
      <c r="S165" s="30" t="n">
        <f aca="false">R165*P165</f>
        <v>92</v>
      </c>
      <c r="T165" s="34" t="n">
        <f aca="false">IFERROR(Q165/S165,0)</f>
        <v>0.4664</v>
      </c>
      <c r="U165" s="30" t="n">
        <f aca="false">MAX(0,Q165-S165)</f>
        <v>0</v>
      </c>
      <c r="V165" s="43" t="n">
        <f aca="false">IFERROR(VLOOKUP(C165,'Girdi · Şubeler'!$A:$N,14,FALSE()),0.79)</f>
        <v>0.789</v>
      </c>
      <c r="W165" s="30" t="n">
        <f aca="false">MIN(Q165,S165)*V165</f>
        <v>33.8550432</v>
      </c>
      <c r="X165" s="26" t="n">
        <f aca="false">IFERROR(VLOOKUP(C165,'Girdi · Şubeler'!$A:$M,13,FALSE()),0)</f>
        <v>1411.95652173913</v>
      </c>
      <c r="Y165" s="44" t="n">
        <f aca="false">W165*X165</f>
        <v>47801.84904</v>
      </c>
      <c r="Z165" s="43" t="n">
        <f aca="false">IFERROR(VLOOKUP(E165,Backtest!$A:$E,5,FALSE()),0.12)</f>
        <v>0.118016</v>
      </c>
      <c r="AA165" s="30" t="n">
        <f aca="false">Q165*(1+Z165)</f>
        <v>47.9727249408</v>
      </c>
      <c r="AB165" s="30" t="n">
        <f aca="false">Q165*(1-Z165)</f>
        <v>37.8448750592</v>
      </c>
    </row>
    <row r="166" customFormat="false" ht="15" hidden="false" customHeight="false" outlineLevel="0" collapsed="false">
      <c r="A166" s="37" t="s">
        <v>193</v>
      </c>
      <c r="B166" s="37" t="s">
        <v>151</v>
      </c>
      <c r="C166" s="37" t="s">
        <v>137</v>
      </c>
      <c r="D166" s="37" t="s">
        <v>138</v>
      </c>
      <c r="E166" s="37" t="s">
        <v>70</v>
      </c>
      <c r="F166" s="37" t="s">
        <v>134</v>
      </c>
      <c r="G166" s="38" t="n">
        <v>21.6</v>
      </c>
      <c r="H166" s="39" t="n">
        <v>1</v>
      </c>
      <c r="I166" s="39" t="n">
        <v>0.99</v>
      </c>
      <c r="J166" s="39" t="n">
        <v>1</v>
      </c>
      <c r="K166" s="39" t="n">
        <v>1.06</v>
      </c>
      <c r="L166" s="39" t="n">
        <v>1</v>
      </c>
      <c r="M166" s="39" t="n">
        <v>1.15</v>
      </c>
      <c r="N166" s="39" t="n">
        <v>1</v>
      </c>
      <c r="O166" s="39" t="n">
        <v>1</v>
      </c>
      <c r="P166" s="39" t="n">
        <v>0.97</v>
      </c>
      <c r="Q166" s="30" t="n">
        <f aca="false">G166*H166*I166*J166*K166*L166*M166*N166*O166</f>
        <v>26.067096</v>
      </c>
      <c r="R166" s="42" t="n">
        <v>32</v>
      </c>
      <c r="S166" s="30" t="n">
        <f aca="false">R166*P166</f>
        <v>31.04</v>
      </c>
      <c r="T166" s="34" t="n">
        <f aca="false">IFERROR(Q166/S166,0)</f>
        <v>0.839790463917526</v>
      </c>
      <c r="U166" s="30" t="n">
        <f aca="false">MAX(0,Q166-S166)</f>
        <v>0</v>
      </c>
      <c r="V166" s="43" t="n">
        <f aca="false">IFERROR(VLOOKUP(C166,'Girdi · Şubeler'!$A:$N,14,FALSE()),0.79)</f>
        <v>0.77</v>
      </c>
      <c r="W166" s="30" t="n">
        <f aca="false">MIN(Q166,S166)*V166</f>
        <v>20.07166392</v>
      </c>
      <c r="X166" s="26" t="n">
        <f aca="false">IFERROR(VLOOKUP(C166,'Girdi · Şubeler'!$A:$M,13,FALSE()),0)</f>
        <v>1496.875</v>
      </c>
      <c r="Y166" s="44" t="n">
        <f aca="false">W166*X166</f>
        <v>30044.77193025</v>
      </c>
      <c r="Z166" s="43" t="n">
        <f aca="false">IFERROR(VLOOKUP(E166,Backtest!$A:$E,5,FALSE()),0.12)</f>
        <v>0.123008</v>
      </c>
      <c r="AA166" s="30" t="n">
        <f aca="false">Q166*(1+Z166)</f>
        <v>29.273557344768</v>
      </c>
      <c r="AB166" s="30" t="n">
        <f aca="false">Q166*(1-Z166)</f>
        <v>22.860634655232</v>
      </c>
    </row>
    <row r="167" customFormat="false" ht="15" hidden="false" customHeight="false" outlineLevel="0" collapsed="false">
      <c r="A167" s="37" t="s">
        <v>195</v>
      </c>
      <c r="B167" s="37" t="s">
        <v>153</v>
      </c>
      <c r="C167" s="37" t="s">
        <v>137</v>
      </c>
      <c r="D167" s="37" t="s">
        <v>138</v>
      </c>
      <c r="E167" s="37" t="s">
        <v>70</v>
      </c>
      <c r="F167" s="37" t="s">
        <v>134</v>
      </c>
      <c r="G167" s="38" t="n">
        <v>21.7</v>
      </c>
      <c r="H167" s="39" t="n">
        <v>1.157</v>
      </c>
      <c r="I167" s="39" t="n">
        <v>1</v>
      </c>
      <c r="J167" s="39" t="n">
        <v>1</v>
      </c>
      <c r="K167" s="39" t="n">
        <v>1.06</v>
      </c>
      <c r="L167" s="39" t="n">
        <v>1</v>
      </c>
      <c r="M167" s="39" t="n">
        <v>1.15</v>
      </c>
      <c r="N167" s="39" t="n">
        <v>1</v>
      </c>
      <c r="O167" s="39" t="n">
        <v>1</v>
      </c>
      <c r="P167" s="39" t="n">
        <v>0.97</v>
      </c>
      <c r="Q167" s="30" t="n">
        <f aca="false">G167*H167*I167*J167*K167*L167*M167*N167*O167</f>
        <v>30.6053111</v>
      </c>
      <c r="R167" s="42" t="n">
        <v>32</v>
      </c>
      <c r="S167" s="30" t="n">
        <f aca="false">R167*P167</f>
        <v>31.04</v>
      </c>
      <c r="T167" s="34" t="n">
        <f aca="false">IFERROR(Q167/S167,0)</f>
        <v>0.985995847293815</v>
      </c>
      <c r="U167" s="30" t="n">
        <f aca="false">MAX(0,Q167-S167)</f>
        <v>0</v>
      </c>
      <c r="V167" s="43" t="n">
        <f aca="false">IFERROR(VLOOKUP(C167,'Girdi · Şubeler'!$A:$N,14,FALSE()),0.79)</f>
        <v>0.77</v>
      </c>
      <c r="W167" s="30" t="n">
        <f aca="false">MIN(Q167,S167)*V167</f>
        <v>23.566089547</v>
      </c>
      <c r="X167" s="26" t="n">
        <f aca="false">IFERROR(VLOOKUP(C167,'Girdi · Şubeler'!$A:$M,13,FALSE()),0)</f>
        <v>1496.875</v>
      </c>
      <c r="Y167" s="44" t="n">
        <f aca="false">W167*X167</f>
        <v>35275.4902906656</v>
      </c>
      <c r="Z167" s="43" t="n">
        <f aca="false">IFERROR(VLOOKUP(E167,Backtest!$A:$E,5,FALSE()),0.12)</f>
        <v>0.123008</v>
      </c>
      <c r="AA167" s="30" t="n">
        <f aca="false">Q167*(1+Z167)</f>
        <v>34.3700092077888</v>
      </c>
      <c r="AB167" s="30" t="n">
        <f aca="false">Q167*(1-Z167)</f>
        <v>26.8406129922112</v>
      </c>
    </row>
    <row r="168" customFormat="false" ht="15" hidden="false" customHeight="false" outlineLevel="0" collapsed="false">
      <c r="A168" s="37" t="s">
        <v>198</v>
      </c>
      <c r="B168" s="37" t="s">
        <v>155</v>
      </c>
      <c r="C168" s="37" t="s">
        <v>137</v>
      </c>
      <c r="D168" s="37" t="s">
        <v>138</v>
      </c>
      <c r="E168" s="37" t="s">
        <v>70</v>
      </c>
      <c r="F168" s="37" t="s">
        <v>134</v>
      </c>
      <c r="G168" s="38" t="n">
        <v>21.5</v>
      </c>
      <c r="H168" s="39" t="n">
        <v>1</v>
      </c>
      <c r="I168" s="39" t="n">
        <v>1</v>
      </c>
      <c r="J168" s="39" t="n">
        <v>1</v>
      </c>
      <c r="K168" s="39" t="n">
        <v>1</v>
      </c>
      <c r="L168" s="39" t="n">
        <v>1</v>
      </c>
      <c r="M168" s="39" t="n">
        <v>1.15</v>
      </c>
      <c r="N168" s="39" t="n">
        <v>1</v>
      </c>
      <c r="O168" s="39" t="n">
        <v>1</v>
      </c>
      <c r="P168" s="39" t="n">
        <v>1</v>
      </c>
      <c r="Q168" s="30" t="n">
        <f aca="false">G168*H168*I168*J168*K168*L168*M168*N168*O168</f>
        <v>24.725</v>
      </c>
      <c r="R168" s="42" t="n">
        <v>32</v>
      </c>
      <c r="S168" s="30" t="n">
        <f aca="false">R168*P168</f>
        <v>32</v>
      </c>
      <c r="T168" s="34" t="n">
        <f aca="false">IFERROR(Q168/S168,0)</f>
        <v>0.77265625</v>
      </c>
      <c r="U168" s="30" t="n">
        <f aca="false">MAX(0,Q168-S168)</f>
        <v>0</v>
      </c>
      <c r="V168" s="43" t="n">
        <f aca="false">IFERROR(VLOOKUP(C168,'Girdi · Şubeler'!$A:$N,14,FALSE()),0.79)</f>
        <v>0.77</v>
      </c>
      <c r="W168" s="30" t="n">
        <f aca="false">MIN(Q168,S168)*V168</f>
        <v>19.03825</v>
      </c>
      <c r="X168" s="26" t="n">
        <f aca="false">IFERROR(VLOOKUP(C168,'Girdi · Şubeler'!$A:$M,13,FALSE()),0)</f>
        <v>1496.875</v>
      </c>
      <c r="Y168" s="44" t="n">
        <f aca="false">W168*X168</f>
        <v>28497.88046875</v>
      </c>
      <c r="Z168" s="43" t="n">
        <f aca="false">IFERROR(VLOOKUP(E168,Backtest!$A:$E,5,FALSE()),0.12)</f>
        <v>0.123008</v>
      </c>
      <c r="AA168" s="30" t="n">
        <f aca="false">Q168*(1+Z168)</f>
        <v>27.7663728</v>
      </c>
      <c r="AB168" s="30" t="n">
        <f aca="false">Q168*(1-Z168)</f>
        <v>21.6836272</v>
      </c>
    </row>
    <row r="169" customFormat="false" ht="15" hidden="false" customHeight="false" outlineLevel="0" collapsed="false">
      <c r="A169" s="37" t="s">
        <v>201</v>
      </c>
      <c r="B169" s="37" t="s">
        <v>157</v>
      </c>
      <c r="C169" s="37" t="s">
        <v>137</v>
      </c>
      <c r="D169" s="37" t="s">
        <v>138</v>
      </c>
      <c r="E169" s="37" t="s">
        <v>70</v>
      </c>
      <c r="F169" s="37" t="s">
        <v>134</v>
      </c>
      <c r="G169" s="38" t="n">
        <v>29.9</v>
      </c>
      <c r="H169" s="39" t="n">
        <v>1</v>
      </c>
      <c r="I169" s="39" t="n">
        <v>1</v>
      </c>
      <c r="J169" s="39" t="n">
        <v>1</v>
      </c>
      <c r="K169" s="39" t="n">
        <v>1</v>
      </c>
      <c r="L169" s="39" t="n">
        <v>1</v>
      </c>
      <c r="M169" s="39" t="n">
        <v>1.15</v>
      </c>
      <c r="N169" s="39" t="n">
        <v>1</v>
      </c>
      <c r="O169" s="39" t="n">
        <v>1</v>
      </c>
      <c r="P169" s="39" t="n">
        <v>1</v>
      </c>
      <c r="Q169" s="30" t="n">
        <f aca="false">G169*H169*I169*J169*K169*L169*M169*N169*O169</f>
        <v>34.385</v>
      </c>
      <c r="R169" s="42" t="n">
        <v>32</v>
      </c>
      <c r="S169" s="30" t="n">
        <f aca="false">R169*P169</f>
        <v>32</v>
      </c>
      <c r="T169" s="34" t="n">
        <f aca="false">IFERROR(Q169/S169,0)</f>
        <v>1.07453125</v>
      </c>
      <c r="U169" s="30" t="n">
        <f aca="false">MAX(0,Q169-S169)</f>
        <v>2.385</v>
      </c>
      <c r="V169" s="43" t="n">
        <f aca="false">IFERROR(VLOOKUP(C169,'Girdi · Şubeler'!$A:$N,14,FALSE()),0.79)</f>
        <v>0.77</v>
      </c>
      <c r="W169" s="30" t="n">
        <f aca="false">MIN(Q169,S169)*V169</f>
        <v>24.64</v>
      </c>
      <c r="X169" s="26" t="n">
        <f aca="false">IFERROR(VLOOKUP(C169,'Girdi · Şubeler'!$A:$M,13,FALSE()),0)</f>
        <v>1496.875</v>
      </c>
      <c r="Y169" s="44" t="n">
        <f aca="false">W169*X169</f>
        <v>36883</v>
      </c>
      <c r="Z169" s="43" t="n">
        <f aca="false">IFERROR(VLOOKUP(E169,Backtest!$A:$E,5,FALSE()),0.12)</f>
        <v>0.123008</v>
      </c>
      <c r="AA169" s="30" t="n">
        <f aca="false">Q169*(1+Z169)</f>
        <v>38.61463008</v>
      </c>
      <c r="AB169" s="30" t="n">
        <f aca="false">Q169*(1-Z169)</f>
        <v>30.15536992</v>
      </c>
    </row>
    <row r="170" customFormat="false" ht="15" hidden="false" customHeight="false" outlineLevel="0" collapsed="false">
      <c r="A170" s="37" t="s">
        <v>204</v>
      </c>
      <c r="B170" s="37" t="s">
        <v>159</v>
      </c>
      <c r="C170" s="37" t="s">
        <v>137</v>
      </c>
      <c r="D170" s="37" t="s">
        <v>138</v>
      </c>
      <c r="E170" s="37" t="s">
        <v>70</v>
      </c>
      <c r="F170" s="37" t="s">
        <v>134</v>
      </c>
      <c r="G170" s="38" t="n">
        <v>28.9</v>
      </c>
      <c r="H170" s="39" t="n">
        <v>1</v>
      </c>
      <c r="I170" s="39" t="n">
        <v>1</v>
      </c>
      <c r="J170" s="39" t="n">
        <v>1</v>
      </c>
      <c r="K170" s="39" t="n">
        <v>1</v>
      </c>
      <c r="L170" s="39" t="n">
        <v>1</v>
      </c>
      <c r="M170" s="39" t="n">
        <v>1.15</v>
      </c>
      <c r="N170" s="39" t="n">
        <v>1</v>
      </c>
      <c r="O170" s="39" t="n">
        <v>1</v>
      </c>
      <c r="P170" s="39" t="n">
        <v>1</v>
      </c>
      <c r="Q170" s="30" t="n">
        <f aca="false">G170*H170*I170*J170*K170*L170*M170*N170*O170</f>
        <v>33.235</v>
      </c>
      <c r="R170" s="42" t="n">
        <v>32</v>
      </c>
      <c r="S170" s="30" t="n">
        <f aca="false">R170*P170</f>
        <v>32</v>
      </c>
      <c r="T170" s="34" t="n">
        <f aca="false">IFERROR(Q170/S170,0)</f>
        <v>1.03859375</v>
      </c>
      <c r="U170" s="30" t="n">
        <f aca="false">MAX(0,Q170-S170)</f>
        <v>1.23499999999999</v>
      </c>
      <c r="V170" s="43" t="n">
        <f aca="false">IFERROR(VLOOKUP(C170,'Girdi · Şubeler'!$A:$N,14,FALSE()),0.79)</f>
        <v>0.77</v>
      </c>
      <c r="W170" s="30" t="n">
        <f aca="false">MIN(Q170,S170)*V170</f>
        <v>24.64</v>
      </c>
      <c r="X170" s="26" t="n">
        <f aca="false">IFERROR(VLOOKUP(C170,'Girdi · Şubeler'!$A:$M,13,FALSE()),0)</f>
        <v>1496.875</v>
      </c>
      <c r="Y170" s="44" t="n">
        <f aca="false">W170*X170</f>
        <v>36883</v>
      </c>
      <c r="Z170" s="43" t="n">
        <f aca="false">IFERROR(VLOOKUP(E170,Backtest!$A:$E,5,FALSE()),0.12)</f>
        <v>0.123008</v>
      </c>
      <c r="AA170" s="30" t="n">
        <f aca="false">Q170*(1+Z170)</f>
        <v>37.32317088</v>
      </c>
      <c r="AB170" s="30" t="n">
        <f aca="false">Q170*(1-Z170)</f>
        <v>29.14682912</v>
      </c>
    </row>
    <row r="171" customFormat="false" ht="15" hidden="false" customHeight="false" outlineLevel="0" collapsed="false">
      <c r="A171" s="37" t="s">
        <v>207</v>
      </c>
      <c r="B171" s="37" t="s">
        <v>161</v>
      </c>
      <c r="C171" s="37" t="s">
        <v>137</v>
      </c>
      <c r="D171" s="37" t="s">
        <v>138</v>
      </c>
      <c r="E171" s="37" t="s">
        <v>70</v>
      </c>
      <c r="F171" s="37" t="s">
        <v>134</v>
      </c>
      <c r="G171" s="38" t="n">
        <v>25.9</v>
      </c>
      <c r="H171" s="39" t="n">
        <v>1</v>
      </c>
      <c r="I171" s="39" t="n">
        <v>1</v>
      </c>
      <c r="J171" s="39" t="n">
        <v>1</v>
      </c>
      <c r="K171" s="39" t="n">
        <v>1.06</v>
      </c>
      <c r="L171" s="39" t="n">
        <v>1</v>
      </c>
      <c r="M171" s="39" t="n">
        <v>1.15</v>
      </c>
      <c r="N171" s="39" t="n">
        <v>1</v>
      </c>
      <c r="O171" s="39" t="n">
        <v>1</v>
      </c>
      <c r="P171" s="39" t="n">
        <v>1</v>
      </c>
      <c r="Q171" s="30" t="n">
        <f aca="false">G171*H171*I171*J171*K171*L171*M171*N171*O171</f>
        <v>31.5721</v>
      </c>
      <c r="R171" s="42" t="n">
        <v>32</v>
      </c>
      <c r="S171" s="30" t="n">
        <f aca="false">R171*P171</f>
        <v>32</v>
      </c>
      <c r="T171" s="34" t="n">
        <f aca="false">IFERROR(Q171/S171,0)</f>
        <v>0.986628125</v>
      </c>
      <c r="U171" s="30" t="n">
        <f aca="false">MAX(0,Q171-S171)</f>
        <v>0</v>
      </c>
      <c r="V171" s="43" t="n">
        <f aca="false">IFERROR(VLOOKUP(C171,'Girdi · Şubeler'!$A:$N,14,FALSE()),0.79)</f>
        <v>0.77</v>
      </c>
      <c r="W171" s="30" t="n">
        <f aca="false">MIN(Q171,S171)*V171</f>
        <v>24.310517</v>
      </c>
      <c r="X171" s="26" t="n">
        <f aca="false">IFERROR(VLOOKUP(C171,'Girdi · Şubeler'!$A:$M,13,FALSE()),0)</f>
        <v>1496.875</v>
      </c>
      <c r="Y171" s="44" t="n">
        <f aca="false">W171*X171</f>
        <v>36389.805134375</v>
      </c>
      <c r="Z171" s="43" t="n">
        <f aca="false">IFERROR(VLOOKUP(E171,Backtest!$A:$E,5,FALSE()),0.12)</f>
        <v>0.123008</v>
      </c>
      <c r="AA171" s="30" t="n">
        <f aca="false">Q171*(1+Z171)</f>
        <v>35.4557208768</v>
      </c>
      <c r="AB171" s="30" t="n">
        <f aca="false">Q171*(1-Z171)</f>
        <v>27.6884791232</v>
      </c>
    </row>
    <row r="172" customFormat="false" ht="15" hidden="false" customHeight="false" outlineLevel="0" collapsed="false">
      <c r="A172" s="37" t="s">
        <v>228</v>
      </c>
      <c r="B172" s="37" t="s">
        <v>149</v>
      </c>
      <c r="C172" s="37" t="s">
        <v>137</v>
      </c>
      <c r="D172" s="37" t="s">
        <v>138</v>
      </c>
      <c r="E172" s="37" t="s">
        <v>70</v>
      </c>
      <c r="F172" s="37" t="s">
        <v>134</v>
      </c>
      <c r="G172" s="38" t="n">
        <v>21.3</v>
      </c>
      <c r="H172" s="39" t="n">
        <v>1</v>
      </c>
      <c r="I172" s="39" t="n">
        <v>1</v>
      </c>
      <c r="J172" s="39" t="n">
        <v>1</v>
      </c>
      <c r="K172" s="39" t="n">
        <v>1.06</v>
      </c>
      <c r="L172" s="39" t="n">
        <v>1</v>
      </c>
      <c r="M172" s="39" t="n">
        <v>1.15</v>
      </c>
      <c r="N172" s="39" t="n">
        <v>1</v>
      </c>
      <c r="O172" s="39" t="n">
        <v>1</v>
      </c>
      <c r="P172" s="39" t="n">
        <v>1</v>
      </c>
      <c r="Q172" s="30" t="n">
        <f aca="false">G172*H172*I172*J172*K172*L172*M172*N172*O172</f>
        <v>25.9647</v>
      </c>
      <c r="R172" s="42" t="n">
        <v>32</v>
      </c>
      <c r="S172" s="30" t="n">
        <f aca="false">R172*P172</f>
        <v>32</v>
      </c>
      <c r="T172" s="34" t="n">
        <f aca="false">IFERROR(Q172/S172,0)</f>
        <v>0.811396875</v>
      </c>
      <c r="U172" s="30" t="n">
        <f aca="false">MAX(0,Q172-S172)</f>
        <v>0</v>
      </c>
      <c r="V172" s="43" t="n">
        <f aca="false">IFERROR(VLOOKUP(C172,'Girdi · Şubeler'!$A:$N,14,FALSE()),0.79)</f>
        <v>0.77</v>
      </c>
      <c r="W172" s="30" t="n">
        <f aca="false">MIN(Q172,S172)*V172</f>
        <v>19.992819</v>
      </c>
      <c r="X172" s="26" t="n">
        <f aca="false">IFERROR(VLOOKUP(C172,'Girdi · Şubeler'!$A:$M,13,FALSE()),0)</f>
        <v>1496.875</v>
      </c>
      <c r="Y172" s="44" t="n">
        <f aca="false">W172*X172</f>
        <v>29926.750940625</v>
      </c>
      <c r="Z172" s="43" t="n">
        <f aca="false">IFERROR(VLOOKUP(E172,Backtest!$A:$E,5,FALSE()),0.12)</f>
        <v>0.123008</v>
      </c>
      <c r="AA172" s="30" t="n">
        <f aca="false">Q172*(1+Z172)</f>
        <v>29.1585658176</v>
      </c>
      <c r="AB172" s="30" t="n">
        <f aca="false">Q172*(1-Z172)</f>
        <v>22.7708341824</v>
      </c>
    </row>
    <row r="174" customFormat="false" ht="15" hidden="false" customHeight="false" outlineLevel="0" collapsed="false">
      <c r="A174" s="45" t="s">
        <v>255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4" min="2" style="0" width="10"/>
    <col collapsed="false" customWidth="true" hidden="false" outlineLevel="0" max="5" min="5" style="0" width="16"/>
  </cols>
  <sheetData>
    <row r="1" customFormat="false" ht="19.7" hidden="false" customHeight="false" outlineLevel="0" collapsed="false">
      <c r="A1" s="1" t="s">
        <v>256</v>
      </c>
    </row>
    <row r="2" customFormat="false" ht="15" hidden="false" customHeight="false" outlineLevel="0" collapsed="false">
      <c r="A2" s="2" t="s">
        <v>257</v>
      </c>
    </row>
    <row r="4" customFormat="false" ht="15" hidden="false" customHeight="false" outlineLevel="0" collapsed="false">
      <c r="A4" s="23" t="s">
        <v>64</v>
      </c>
      <c r="B4" s="23" t="s">
        <v>258</v>
      </c>
      <c r="C4" s="23" t="s">
        <v>259</v>
      </c>
      <c r="D4" s="23" t="s">
        <v>260</v>
      </c>
      <c r="E4" s="23" t="s">
        <v>261</v>
      </c>
    </row>
    <row r="5" customFormat="false" ht="15" hidden="false" customHeight="false" outlineLevel="0" collapsed="false">
      <c r="A5" s="28" t="s">
        <v>68</v>
      </c>
      <c r="B5" s="34" t="n">
        <v>0.0932</v>
      </c>
      <c r="C5" s="34" t="n">
        <v>0.0941</v>
      </c>
      <c r="D5" s="34" t="n">
        <v>-0.0012</v>
      </c>
      <c r="E5" s="17" t="n">
        <f aca="false">B5*Varsayımlar!$B$11</f>
        <v>0.119296</v>
      </c>
    </row>
    <row r="6" customFormat="false" ht="15" hidden="false" customHeight="false" outlineLevel="0" collapsed="false">
      <c r="A6" s="28" t="s">
        <v>70</v>
      </c>
      <c r="B6" s="34" t="n">
        <v>0.0961</v>
      </c>
      <c r="C6" s="34" t="n">
        <v>0.0964</v>
      </c>
      <c r="D6" s="34" t="n">
        <v>0.0007</v>
      </c>
      <c r="E6" s="17" t="n">
        <f aca="false">B6*Varsayımlar!$B$11</f>
        <v>0.123008</v>
      </c>
    </row>
    <row r="7" customFormat="false" ht="15" hidden="false" customHeight="false" outlineLevel="0" collapsed="false">
      <c r="A7" s="28" t="s">
        <v>69</v>
      </c>
      <c r="B7" s="34" t="n">
        <v>0.0922</v>
      </c>
      <c r="C7" s="34" t="n">
        <v>0.0941</v>
      </c>
      <c r="D7" s="34" t="n">
        <v>0.0034</v>
      </c>
      <c r="E7" s="17" t="n">
        <f aca="false">B7*Varsayımlar!$B$11</f>
        <v>0.118016</v>
      </c>
    </row>
    <row r="8" customFormat="false" ht="15" hidden="false" customHeight="false" outlineLevel="0" collapsed="false">
      <c r="A8" s="28" t="s">
        <v>262</v>
      </c>
      <c r="B8" s="34" t="n">
        <v>0.0931</v>
      </c>
      <c r="C8" s="34" t="n">
        <v>0.0946</v>
      </c>
      <c r="D8" s="34" t="n">
        <v>0.0008</v>
      </c>
      <c r="E8" s="17" t="n">
        <f aca="false">B8*Varsayımlar!$B$11</f>
        <v>0.119168</v>
      </c>
    </row>
    <row r="10" customFormat="false" ht="15" hidden="false" customHeight="false" outlineLevel="0" collapsed="false">
      <c r="A10" s="22" t="s">
        <v>263</v>
      </c>
    </row>
    <row r="11" customFormat="false" ht="15" hidden="false" customHeight="false" outlineLevel="0" collapsed="false">
      <c r="A11" s="22" t="s">
        <v>264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2026-07-13T17:38:35Z</dcterms:created>
  <dc:creator>openpyxl</dc:creator>
  <dc:description/>
  <dc:language>en-US</dc:language>
  <cp:lastModifiedBy/>
  <dcterms:modified xsi:type="dcterms:W3CDTF">2026-07-13T20:40:22Z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